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3260" windowHeight="10280" tabRatio="500"/>
  </bookViews>
  <sheets>
    <sheet name="Table 1" sheetId="1" r:id="rId1"/>
    <sheet name="Table 2" sheetId="2" r:id="rId2"/>
    <sheet name="Amortization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1" i="2" l="1"/>
  <c r="C46" i="2"/>
  <c r="B46" i="2"/>
  <c r="C44" i="2"/>
  <c r="B44" i="2"/>
  <c r="C38" i="2"/>
  <c r="B38" i="2"/>
  <c r="C25" i="2"/>
  <c r="B25" i="2"/>
  <c r="C23" i="2"/>
  <c r="B23" i="2"/>
  <c r="B35" i="1"/>
  <c r="B33" i="1"/>
  <c r="B31" i="1"/>
  <c r="B27" i="1"/>
  <c r="B25" i="1"/>
  <c r="B24" i="1"/>
  <c r="B23" i="1"/>
  <c r="B22" i="1"/>
  <c r="B21" i="1"/>
  <c r="B20" i="1"/>
  <c r="B16" i="1"/>
</calcChain>
</file>

<file path=xl/sharedStrings.xml><?xml version="1.0" encoding="utf-8"?>
<sst xmlns="http://schemas.openxmlformats.org/spreadsheetml/2006/main" count="116" uniqueCount="109">
  <si>
    <t>Table 1:  Estimated per Acre Costs for Preparing and Establishing a Standard Trellis Hop Field under Drip Irrigation</t>
  </si>
  <si>
    <t>ESTIMATED COSTS PER ACRE FOR PREPARING AND ESTABLISHING A STANDARD TRELLIS HOP FIELD UNDER DRIP IRRIGATION</t>
  </si>
  <si>
    <t>LAND PREPERATION:</t>
  </si>
  <si>
    <t>Disk</t>
  </si>
  <si>
    <t>Subsoil</t>
  </si>
  <si>
    <t>Plow/Rototill</t>
  </si>
  <si>
    <t>Cultipack/Sprtooth (2x)</t>
  </si>
  <si>
    <t>Fumigate</t>
  </si>
  <si>
    <t>Dollars ($)</t>
  </si>
  <si>
    <t>October-November of Previous Year</t>
  </si>
  <si>
    <t>Custome hire 1.1 acres @ $20/acre</t>
  </si>
  <si>
    <t>Custome hire 1.1 acres @ $15.45/acre each time</t>
  </si>
  <si>
    <t>Custome hire 1.1 acres @ $45.45 acre</t>
  </si>
  <si>
    <t>Custome hire 1.1 acres @ $31.8/acre</t>
  </si>
  <si>
    <t>Not a Standard Price</t>
  </si>
  <si>
    <t>Interest</t>
  </si>
  <si>
    <t>6% of land prep cost including overhead</t>
  </si>
  <si>
    <t>Total Land Preparation</t>
  </si>
  <si>
    <t>ESTABLISHMENT:</t>
  </si>
  <si>
    <t>Materials and Labor</t>
  </si>
  <si>
    <t>Field Poles</t>
  </si>
  <si>
    <t>Anchor Poles</t>
  </si>
  <si>
    <t>Anchor Holes</t>
  </si>
  <si>
    <t>Anchor Material</t>
  </si>
  <si>
    <t>Wire and Staples</t>
  </si>
  <si>
    <t>Hop Roots</t>
  </si>
  <si>
    <t>Labor</t>
  </si>
  <si>
    <t>Management</t>
  </si>
  <si>
    <t>Irrigation System</t>
  </si>
  <si>
    <t>6% of above establishment costs</t>
  </si>
  <si>
    <t>Total Establishment Costs</t>
  </si>
  <si>
    <t>Total Land Preperation and Establishment Costs</t>
  </si>
  <si>
    <t>10 holes @ $3.50/hole</t>
  </si>
  <si>
    <t>10 holes @ $20.00/hole</t>
  </si>
  <si>
    <t>10 hours @ $20.00/hour</t>
  </si>
  <si>
    <t>Labor and Materials</t>
  </si>
  <si>
    <t>10 poles @ $20.00/pole</t>
  </si>
  <si>
    <t>60 poles @ $16.00/pole</t>
  </si>
  <si>
    <t>2,100 lbs. of wire @ $0.50/lb</t>
  </si>
  <si>
    <t>4,000 roots @ $0.25/root</t>
  </si>
  <si>
    <t>NOTE:  All machinery costs, other than custom hired, are included in Year 1 production costs</t>
  </si>
  <si>
    <t>Table 2: Estimated per Acre Costs and Returns from Producing Standard Trellis Hops under Drip Irrigation</t>
  </si>
  <si>
    <t>ESTIMATED PER ACRE COSTS AND RETURNS FROM PRODUCING STANDARD TRELLIS HOPS UNDER TRIP IRRIGATION</t>
  </si>
  <si>
    <t>Fertilizer &amp; Leaf Feed</t>
  </si>
  <si>
    <t>Chemicals</t>
  </si>
  <si>
    <t>Consulting and Custom Hire</t>
  </si>
  <si>
    <t>Licenses, Fees and Dues</t>
  </si>
  <si>
    <t>Parts and Repairs</t>
  </si>
  <si>
    <t>Fuel and Oil</t>
  </si>
  <si>
    <t>Supplies</t>
  </si>
  <si>
    <t>Packaging</t>
  </si>
  <si>
    <t>Kiln Fuel</t>
  </si>
  <si>
    <t>Utilities</t>
  </si>
  <si>
    <t>Hop Dryer and Baler</t>
  </si>
  <si>
    <t>Seasonal Labor</t>
  </si>
  <si>
    <t>Year 1 ($)</t>
  </si>
  <si>
    <t>Mature Years ($)</t>
  </si>
  <si>
    <t>Comments and Notes</t>
  </si>
  <si>
    <t>4 years of hop life</t>
  </si>
  <si>
    <t>4 years of trellis and irrigation life</t>
  </si>
  <si>
    <t>Includes line cleaner</t>
  </si>
  <si>
    <t>Includes hericide, insecticide, and funcidies</t>
  </si>
  <si>
    <t>Includes scouting</t>
  </si>
  <si>
    <t>Assessments, dues, licenses, inspection fees</t>
  </si>
  <si>
    <t>Includes equipment, trellis, irrigation, and facilities</t>
  </si>
  <si>
    <t>Includes twine and clips, general supplies</t>
  </si>
  <si>
    <t>$6.00 per bale (Burlap, plastic, pelletizing)</t>
  </si>
  <si>
    <t>$15.00 per bale</t>
  </si>
  <si>
    <t>$10.00 per bale</t>
  </si>
  <si>
    <t>Includes benefits, employer taxes, etc.</t>
  </si>
  <si>
    <t>6% of above variable costs x 6/12 (6 months)</t>
  </si>
  <si>
    <t>Total Variable Costs</t>
  </si>
  <si>
    <t>Variable Costs:</t>
  </si>
  <si>
    <t>Fixed Costs</t>
  </si>
  <si>
    <t>Equipment &amp; Building Annual</t>
  </si>
  <si>
    <t>Replacement Cost</t>
  </si>
  <si>
    <t>$300,000 per year for a 600-acre hop ranch</t>
  </si>
  <si>
    <t>with capital investments having a 5-10 year lifespan</t>
  </si>
  <si>
    <t>Interest on Machines &amp; Buildings</t>
  </si>
  <si>
    <t>$8 million @ 7.5% divided by 600 acres (picker, kiln, baler, shop, office @ $6.5 million + equipment @ $1.5 million)</t>
  </si>
  <si>
    <t>Insurance Cost (all farm insurance)</t>
  </si>
  <si>
    <t>Amortized Establishment Costs:</t>
  </si>
  <si>
    <t>Land &amp; Property Taxes</t>
  </si>
  <si>
    <t>Land Cost</t>
  </si>
  <si>
    <t>Irrigation Water</t>
  </si>
  <si>
    <t>Management &amp; Administration</t>
  </si>
  <si>
    <t>Planting Costs (4 years, 6%)</t>
  </si>
  <si>
    <t>Trellis and Irrigation Costs (4 years, 6%)</t>
  </si>
  <si>
    <t>$100 per acre x 1.1 acres</t>
  </si>
  <si>
    <t>The land is already owned</t>
  </si>
  <si>
    <t>Water cost is based on electricity cost for pumping well</t>
  </si>
  <si>
    <t>Total Fixed Costs</t>
  </si>
  <si>
    <t>TOTAL COSTS</t>
  </si>
  <si>
    <t>Estimated Production Level (lbs)</t>
  </si>
  <si>
    <t>Breakeven Price</t>
  </si>
  <si>
    <t>$1,000- Hop Roots plus $200 labor</t>
  </si>
  <si>
    <t>$4,873- Land prep &amp; estab. - planting costs</t>
  </si>
  <si>
    <t>Source: Washington Hop Commission and WSU IMPACT Center</t>
  </si>
  <si>
    <t>Table 3: Amortiation Calculators for Table 2</t>
  </si>
  <si>
    <t>Amortization Calculators</t>
  </si>
  <si>
    <t>A. Establishment cost attributed to Planting</t>
  </si>
  <si>
    <t>Dollar amount to be amortized:</t>
  </si>
  <si>
    <t>Number of years</t>
  </si>
  <si>
    <t>Interest Rate:</t>
  </si>
  <si>
    <t>B.  Establishment cost attributed to Trellis &amp; Irrigation System</t>
  </si>
  <si>
    <t>Number of years:</t>
  </si>
  <si>
    <t>Interest rate:</t>
  </si>
  <si>
    <t>Amortized amount per year</t>
  </si>
  <si>
    <t>Amortized amount per year: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</si>
</sst>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.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 indent="1"/>
    </xf>
    <xf numFmtId="4" fontId="0" fillId="0" borderId="1" xfId="0" applyNumberFormat="1" applyBorder="1"/>
    <xf numFmtId="0" fontId="0" fillId="2" borderId="1" xfId="0" applyFill="1" applyBorder="1"/>
    <xf numFmtId="0" fontId="0" fillId="3" borderId="1" xfId="0" applyFill="1" applyBorder="1"/>
    <xf numFmtId="4" fontId="0" fillId="3" borderId="1" xfId="0" applyNumberFormat="1" applyFill="1" applyBorder="1"/>
    <xf numFmtId="0" fontId="0" fillId="3" borderId="1" xfId="0" applyFill="1" applyBorder="1" applyAlignment="1">
      <alignment wrapText="1"/>
    </xf>
    <xf numFmtId="0" fontId="0" fillId="0" borderId="1" xfId="0" applyFill="1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0" borderId="1" xfId="0" applyBorder="1" applyAlignment="1">
      <alignment horizontal="left" indent="2"/>
    </xf>
    <xf numFmtId="0" fontId="0" fillId="2" borderId="1" xfId="0" applyFill="1" applyBorder="1" applyAlignment="1">
      <alignment horizontal="left"/>
    </xf>
    <xf numFmtId="164" fontId="0" fillId="3" borderId="1" xfId="0" applyNumberFormat="1" applyFill="1" applyBorder="1"/>
    <xf numFmtId="0" fontId="0" fillId="3" borderId="1" xfId="0" applyFill="1" applyBorder="1" applyAlignment="1">
      <alignment horizontal="left"/>
    </xf>
    <xf numFmtId="2" fontId="0" fillId="3" borderId="1" xfId="0" applyNumberFormat="1" applyFill="1" applyBorder="1"/>
    <xf numFmtId="8" fontId="0" fillId="0" borderId="1" xfId="0" applyNumberFormat="1" applyBorder="1"/>
    <xf numFmtId="10" fontId="0" fillId="0" borderId="1" xfId="0" applyNumberFormat="1" applyBorder="1"/>
    <xf numFmtId="0" fontId="0" fillId="3" borderId="1" xfId="0" applyFill="1" applyBorder="1" applyAlignment="1">
      <alignment horizontal="left" indent="1"/>
    </xf>
    <xf numFmtId="0" fontId="0" fillId="0" borderId="1" xfId="0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39"/>
  <sheetViews>
    <sheetView tabSelected="1" topLeftCell="A22" workbookViewId="0">
      <selection activeCell="A39" sqref="A39"/>
    </sheetView>
  </sheetViews>
  <sheetFormatPr baseColWidth="10" defaultRowHeight="15" x14ac:dyDescent="0"/>
  <cols>
    <col min="1" max="1" width="22" customWidth="1"/>
    <col min="3" max="3" width="45.6640625" customWidth="1"/>
    <col min="5" max="5" width="12.6640625" customWidth="1"/>
  </cols>
  <sheetData>
    <row r="1" spans="1:5">
      <c r="A1" s="12" t="s">
        <v>0</v>
      </c>
      <c r="B1" s="4"/>
      <c r="C1" s="4"/>
      <c r="D1" s="4"/>
      <c r="E1" s="4"/>
    </row>
    <row r="2" spans="1:5">
      <c r="A2" s="8"/>
      <c r="B2" s="8"/>
      <c r="C2" s="8"/>
      <c r="D2" s="8"/>
      <c r="E2" s="8"/>
    </row>
    <row r="3" spans="1:5">
      <c r="A3" s="4" t="s">
        <v>1</v>
      </c>
      <c r="B3" s="4"/>
      <c r="C3" s="4"/>
      <c r="D3" s="4"/>
      <c r="E3" s="4"/>
    </row>
    <row r="4" spans="1:5">
      <c r="A4" s="8"/>
      <c r="B4" s="8"/>
      <c r="C4" s="8"/>
      <c r="D4" s="8"/>
      <c r="E4" s="8"/>
    </row>
    <row r="5" spans="1:5">
      <c r="A5" s="1"/>
      <c r="B5" s="1"/>
      <c r="C5" s="9" t="s">
        <v>57</v>
      </c>
      <c r="D5" s="1"/>
      <c r="E5" s="1"/>
    </row>
    <row r="6" spans="1:5">
      <c r="A6" s="5" t="s">
        <v>2</v>
      </c>
      <c r="B6" s="5" t="s">
        <v>8</v>
      </c>
      <c r="C6" s="5" t="s">
        <v>9</v>
      </c>
      <c r="D6" s="5"/>
      <c r="E6" s="5"/>
    </row>
    <row r="7" spans="1:5">
      <c r="A7" s="2" t="s">
        <v>3</v>
      </c>
      <c r="B7" s="3">
        <v>22</v>
      </c>
      <c r="C7" s="2" t="s">
        <v>10</v>
      </c>
      <c r="D7" s="1"/>
      <c r="E7" s="1"/>
    </row>
    <row r="8" spans="1:5">
      <c r="A8" s="2" t="s">
        <v>4</v>
      </c>
      <c r="B8" s="3">
        <v>35</v>
      </c>
      <c r="C8" s="2" t="s">
        <v>13</v>
      </c>
      <c r="D8" s="1"/>
      <c r="E8" s="1"/>
    </row>
    <row r="9" spans="1:5">
      <c r="A9" s="2" t="s">
        <v>5</v>
      </c>
      <c r="B9" s="3">
        <v>50</v>
      </c>
      <c r="C9" s="2" t="s">
        <v>12</v>
      </c>
      <c r="D9" s="1"/>
      <c r="E9" s="1"/>
    </row>
    <row r="10" spans="1:5">
      <c r="A10" s="2" t="s">
        <v>6</v>
      </c>
      <c r="B10" s="3">
        <v>34</v>
      </c>
      <c r="C10" s="2" t="s">
        <v>11</v>
      </c>
      <c r="D10" s="1"/>
      <c r="E10" s="1"/>
    </row>
    <row r="11" spans="1:5">
      <c r="A11" s="2" t="s">
        <v>7</v>
      </c>
      <c r="B11" s="3"/>
      <c r="C11" s="2" t="s">
        <v>14</v>
      </c>
      <c r="D11" s="1"/>
      <c r="E11" s="1"/>
    </row>
    <row r="12" spans="1:5">
      <c r="A12" s="1"/>
      <c r="B12" s="3"/>
      <c r="C12" s="1"/>
      <c r="D12" s="1"/>
      <c r="E12" s="1"/>
    </row>
    <row r="13" spans="1:5">
      <c r="A13" s="1"/>
      <c r="B13" s="3"/>
      <c r="C13" s="1"/>
      <c r="D13" s="1"/>
      <c r="E13" s="1"/>
    </row>
    <row r="14" spans="1:5">
      <c r="A14" s="2" t="s">
        <v>15</v>
      </c>
      <c r="B14" s="3">
        <v>8.4600000000000009</v>
      </c>
      <c r="C14" s="1" t="s">
        <v>16</v>
      </c>
      <c r="D14" s="1"/>
      <c r="E14" s="1"/>
    </row>
    <row r="15" spans="1:5">
      <c r="A15" s="1"/>
      <c r="B15" s="3"/>
      <c r="C15" s="1"/>
      <c r="D15" s="1"/>
      <c r="E15" s="1"/>
    </row>
    <row r="16" spans="1:5">
      <c r="A16" s="5" t="s">
        <v>17</v>
      </c>
      <c r="B16" s="6">
        <f>SUM(B7:B14)</f>
        <v>149.46</v>
      </c>
      <c r="C16" s="5"/>
      <c r="D16" s="5"/>
      <c r="E16" s="5"/>
    </row>
    <row r="17" spans="1:5">
      <c r="A17" s="1"/>
      <c r="B17" s="3"/>
      <c r="C17" s="1"/>
      <c r="D17" s="1"/>
      <c r="E17" s="1"/>
    </row>
    <row r="18" spans="1:5">
      <c r="A18" s="5" t="s">
        <v>18</v>
      </c>
      <c r="B18" s="6"/>
      <c r="C18" s="5"/>
      <c r="D18" s="5"/>
      <c r="E18" s="5"/>
    </row>
    <row r="19" spans="1:5">
      <c r="A19" s="5" t="s">
        <v>19</v>
      </c>
      <c r="B19" s="6"/>
      <c r="C19" s="5"/>
      <c r="D19" s="5"/>
      <c r="E19" s="5"/>
    </row>
    <row r="20" spans="1:5">
      <c r="A20" s="2" t="s">
        <v>20</v>
      </c>
      <c r="B20" s="3">
        <f>60*16</f>
        <v>960</v>
      </c>
      <c r="C20" s="1" t="s">
        <v>37</v>
      </c>
      <c r="D20" s="1"/>
      <c r="E20" s="1"/>
    </row>
    <row r="21" spans="1:5">
      <c r="A21" s="2" t="s">
        <v>21</v>
      </c>
      <c r="B21" s="3">
        <f>10*20</f>
        <v>200</v>
      </c>
      <c r="C21" s="1" t="s">
        <v>36</v>
      </c>
      <c r="D21" s="1"/>
      <c r="E21" s="1"/>
    </row>
    <row r="22" spans="1:5">
      <c r="A22" s="2" t="s">
        <v>22</v>
      </c>
      <c r="B22" s="3">
        <f>10*3.5</f>
        <v>35</v>
      </c>
      <c r="C22" s="1" t="s">
        <v>32</v>
      </c>
      <c r="D22" s="1"/>
      <c r="E22" s="1"/>
    </row>
    <row r="23" spans="1:5">
      <c r="A23" s="2" t="s">
        <v>23</v>
      </c>
      <c r="B23" s="3">
        <f>10*20</f>
        <v>200</v>
      </c>
      <c r="C23" s="1" t="s">
        <v>33</v>
      </c>
      <c r="D23" s="1"/>
      <c r="E23" s="1"/>
    </row>
    <row r="24" spans="1:5">
      <c r="A24" s="2" t="s">
        <v>24</v>
      </c>
      <c r="B24" s="3">
        <f>2100*0.5</f>
        <v>1050</v>
      </c>
      <c r="C24" s="1" t="s">
        <v>38</v>
      </c>
      <c r="D24" s="1"/>
      <c r="E24" s="1"/>
    </row>
    <row r="25" spans="1:5">
      <c r="A25" s="2" t="s">
        <v>25</v>
      </c>
      <c r="B25" s="3">
        <f>4000*0.25</f>
        <v>1000</v>
      </c>
      <c r="C25" s="1" t="s">
        <v>39</v>
      </c>
      <c r="D25" s="1"/>
      <c r="E25" s="1"/>
    </row>
    <row r="26" spans="1:5">
      <c r="A26" s="2" t="s">
        <v>26</v>
      </c>
      <c r="B26" s="3">
        <v>1000</v>
      </c>
      <c r="C26" s="1"/>
      <c r="D26" s="1"/>
      <c r="E26" s="1"/>
    </row>
    <row r="27" spans="1:5">
      <c r="A27" s="2" t="s">
        <v>27</v>
      </c>
      <c r="B27" s="3">
        <f>10*20</f>
        <v>200</v>
      </c>
      <c r="C27" s="1" t="s">
        <v>34</v>
      </c>
      <c r="D27" s="1"/>
      <c r="E27" s="1"/>
    </row>
    <row r="28" spans="1:5">
      <c r="A28" s="2" t="s">
        <v>28</v>
      </c>
      <c r="B28" s="3">
        <v>1500</v>
      </c>
      <c r="C28" s="1" t="s">
        <v>35</v>
      </c>
      <c r="D28" s="1"/>
      <c r="E28" s="1"/>
    </row>
    <row r="29" spans="1:5">
      <c r="A29" s="1"/>
      <c r="B29" s="3"/>
      <c r="C29" s="1"/>
      <c r="D29" s="1"/>
      <c r="E29" s="1"/>
    </row>
    <row r="30" spans="1:5">
      <c r="A30" s="1"/>
      <c r="B30" s="3"/>
      <c r="C30" s="1"/>
      <c r="D30" s="1"/>
      <c r="E30" s="1"/>
    </row>
    <row r="31" spans="1:5">
      <c r="A31" s="2" t="s">
        <v>15</v>
      </c>
      <c r="B31" s="3">
        <f>SUM(B20:B28)*0.06</f>
        <v>368.7</v>
      </c>
      <c r="C31" s="1" t="s">
        <v>29</v>
      </c>
      <c r="D31" s="1"/>
      <c r="E31" s="1"/>
    </row>
    <row r="32" spans="1:5">
      <c r="A32" s="1"/>
      <c r="B32" s="1"/>
      <c r="C32" s="1"/>
      <c r="D32" s="1"/>
      <c r="E32" s="1"/>
    </row>
    <row r="33" spans="1:5">
      <c r="A33" s="5" t="s">
        <v>30</v>
      </c>
      <c r="B33" s="6">
        <f>SUM(B20:B31)</f>
        <v>6513.7</v>
      </c>
      <c r="C33" s="5"/>
      <c r="D33" s="5"/>
      <c r="E33" s="5"/>
    </row>
    <row r="34" spans="1:5">
      <c r="A34" s="1"/>
      <c r="B34" s="1"/>
      <c r="C34" s="1"/>
      <c r="D34" s="1"/>
      <c r="E34" s="1"/>
    </row>
    <row r="35" spans="1:5" ht="33" customHeight="1">
      <c r="A35" s="7" t="s">
        <v>31</v>
      </c>
      <c r="B35" s="6">
        <f>B16+B33</f>
        <v>6663.16</v>
      </c>
      <c r="C35" s="5"/>
      <c r="D35" s="5"/>
      <c r="E35" s="5"/>
    </row>
    <row r="36" spans="1:5">
      <c r="A36" s="1"/>
      <c r="B36" s="1"/>
      <c r="C36" s="1"/>
      <c r="D36" s="1"/>
      <c r="E36" s="1"/>
    </row>
    <row r="37" spans="1:5">
      <c r="A37" s="5" t="s">
        <v>40</v>
      </c>
      <c r="B37" s="5"/>
      <c r="C37" s="5"/>
      <c r="D37" s="5"/>
      <c r="E37" s="5"/>
    </row>
    <row r="38" spans="1:5">
      <c r="A38" s="1"/>
      <c r="B38" s="1"/>
      <c r="C38" s="1"/>
      <c r="D38" s="1"/>
      <c r="E38" s="1"/>
    </row>
    <row r="39" spans="1:5">
      <c r="A39" s="5" t="s">
        <v>97</v>
      </c>
      <c r="B39" s="5"/>
      <c r="C39" s="5"/>
      <c r="D39" s="5"/>
      <c r="E39" s="5"/>
    </row>
  </sheetData>
  <phoneticPr fontId="4" type="noConversion"/>
  <pageMargins left="0.75" right="0.75" top="1" bottom="1" header="0.5" footer="0.5"/>
  <pageSetup scale="82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D53"/>
  <sheetViews>
    <sheetView topLeftCell="A39" workbookViewId="0">
      <selection activeCell="A53" sqref="A53"/>
    </sheetView>
  </sheetViews>
  <sheetFormatPr baseColWidth="10" defaultRowHeight="15" x14ac:dyDescent="0"/>
  <cols>
    <col min="1" max="1" width="36.83203125" customWidth="1"/>
    <col min="3" max="3" width="14.33203125" customWidth="1"/>
    <col min="4" max="4" width="51" customWidth="1"/>
    <col min="6" max="6" width="13.1640625" customWidth="1"/>
  </cols>
  <sheetData>
    <row r="1" spans="1:4">
      <c r="A1" s="4" t="s">
        <v>41</v>
      </c>
      <c r="B1" s="4"/>
      <c r="C1" s="4"/>
      <c r="D1" s="4"/>
    </row>
    <row r="2" spans="1:4">
      <c r="A2" s="1"/>
      <c r="B2" s="1"/>
      <c r="C2" s="1"/>
      <c r="D2" s="1"/>
    </row>
    <row r="3" spans="1:4">
      <c r="A3" s="4" t="s">
        <v>42</v>
      </c>
      <c r="B3" s="4"/>
      <c r="C3" s="4"/>
      <c r="D3" s="4"/>
    </row>
    <row r="4" spans="1:4">
      <c r="A4" s="1"/>
      <c r="B4" s="1"/>
      <c r="C4" s="1"/>
      <c r="D4" s="1"/>
    </row>
    <row r="5" spans="1:4">
      <c r="A5" s="5"/>
      <c r="B5" s="5" t="s">
        <v>55</v>
      </c>
      <c r="C5" s="5" t="s">
        <v>56</v>
      </c>
      <c r="D5" s="5" t="s">
        <v>57</v>
      </c>
    </row>
    <row r="6" spans="1:4">
      <c r="A6" s="1"/>
      <c r="B6" s="1"/>
      <c r="C6" s="1"/>
      <c r="D6" s="1" t="s">
        <v>58</v>
      </c>
    </row>
    <row r="7" spans="1:4">
      <c r="A7" s="1"/>
      <c r="B7" s="1"/>
      <c r="C7" s="1"/>
      <c r="D7" s="1" t="s">
        <v>59</v>
      </c>
    </row>
    <row r="8" spans="1:4">
      <c r="A8" s="1" t="s">
        <v>72</v>
      </c>
      <c r="B8" s="1"/>
      <c r="C8" s="1"/>
      <c r="D8" s="1"/>
    </row>
    <row r="9" spans="1:4">
      <c r="A9" s="2" t="s">
        <v>43</v>
      </c>
      <c r="B9" s="10">
        <v>300</v>
      </c>
      <c r="C9" s="10">
        <v>250</v>
      </c>
      <c r="D9" s="1" t="s">
        <v>60</v>
      </c>
    </row>
    <row r="10" spans="1:4">
      <c r="A10" s="2" t="s">
        <v>44</v>
      </c>
      <c r="B10" s="10">
        <v>350</v>
      </c>
      <c r="C10" s="10">
        <v>500</v>
      </c>
      <c r="D10" s="1" t="s">
        <v>61</v>
      </c>
    </row>
    <row r="11" spans="1:4">
      <c r="A11" s="2" t="s">
        <v>45</v>
      </c>
      <c r="B11" s="10">
        <v>20</v>
      </c>
      <c r="C11" s="10">
        <v>20</v>
      </c>
      <c r="D11" s="1" t="s">
        <v>62</v>
      </c>
    </row>
    <row r="12" spans="1:4">
      <c r="A12" s="2" t="s">
        <v>46</v>
      </c>
      <c r="B12" s="10">
        <v>100</v>
      </c>
      <c r="C12" s="10">
        <v>100</v>
      </c>
      <c r="D12" s="1" t="s">
        <v>63</v>
      </c>
    </row>
    <row r="13" spans="1:4">
      <c r="A13" s="2" t="s">
        <v>47</v>
      </c>
      <c r="B13" s="10">
        <v>500</v>
      </c>
      <c r="C13" s="10">
        <v>500</v>
      </c>
      <c r="D13" s="1" t="s">
        <v>64</v>
      </c>
    </row>
    <row r="14" spans="1:4">
      <c r="A14" s="2" t="s">
        <v>48</v>
      </c>
      <c r="B14" s="10">
        <v>300</v>
      </c>
      <c r="C14" s="10">
        <v>300</v>
      </c>
      <c r="D14" s="1"/>
    </row>
    <row r="15" spans="1:4">
      <c r="A15" s="2" t="s">
        <v>49</v>
      </c>
      <c r="B15" s="10">
        <v>200</v>
      </c>
      <c r="C15" s="10">
        <v>200</v>
      </c>
      <c r="D15" s="1" t="s">
        <v>65</v>
      </c>
    </row>
    <row r="16" spans="1:4">
      <c r="A16" s="2" t="s">
        <v>50</v>
      </c>
      <c r="B16" s="10">
        <v>60</v>
      </c>
      <c r="C16" s="10">
        <v>120</v>
      </c>
      <c r="D16" s="1" t="s">
        <v>66</v>
      </c>
    </row>
    <row r="17" spans="1:4">
      <c r="A17" s="2" t="s">
        <v>51</v>
      </c>
      <c r="B17" s="10">
        <v>150</v>
      </c>
      <c r="C17" s="10">
        <v>200</v>
      </c>
      <c r="D17" s="1" t="s">
        <v>67</v>
      </c>
    </row>
    <row r="18" spans="1:4">
      <c r="A18" s="2" t="s">
        <v>52</v>
      </c>
      <c r="B18" s="10">
        <v>100</v>
      </c>
      <c r="C18" s="10">
        <v>100</v>
      </c>
      <c r="D18" s="1"/>
    </row>
    <row r="19" spans="1:4">
      <c r="A19" s="2" t="s">
        <v>53</v>
      </c>
      <c r="B19" s="10">
        <v>150</v>
      </c>
      <c r="C19" s="10">
        <v>200</v>
      </c>
      <c r="D19" s="1" t="s">
        <v>68</v>
      </c>
    </row>
    <row r="20" spans="1:4">
      <c r="A20" s="2" t="s">
        <v>54</v>
      </c>
      <c r="B20" s="10">
        <v>2000</v>
      </c>
      <c r="C20" s="10">
        <v>2000</v>
      </c>
      <c r="D20" s="1" t="s">
        <v>69</v>
      </c>
    </row>
    <row r="21" spans="1:4">
      <c r="A21" s="2"/>
      <c r="B21" s="10"/>
      <c r="C21" s="10"/>
      <c r="D21" s="1"/>
    </row>
    <row r="22" spans="1:4">
      <c r="A22" s="1"/>
      <c r="B22" s="10"/>
      <c r="C22" s="10"/>
      <c r="D22" s="1"/>
    </row>
    <row r="23" spans="1:4">
      <c r="A23" s="2" t="s">
        <v>15</v>
      </c>
      <c r="B23" s="10">
        <f>(SUM(B9:B20)*0.06)*0.5</f>
        <v>126.89999999999999</v>
      </c>
      <c r="C23" s="10">
        <f>(SUM(C9:C20)*0.06)*0.5</f>
        <v>134.69999999999999</v>
      </c>
      <c r="D23" s="1" t="s">
        <v>70</v>
      </c>
    </row>
    <row r="24" spans="1:4">
      <c r="A24" s="1"/>
      <c r="B24" s="1"/>
      <c r="C24" s="1"/>
      <c r="D24" s="1"/>
    </row>
    <row r="25" spans="1:4">
      <c r="A25" s="5" t="s">
        <v>71</v>
      </c>
      <c r="B25" s="13">
        <f>SUM(B9:B23)</f>
        <v>4356.8999999999996</v>
      </c>
      <c r="C25" s="13">
        <f>SUM(C9:C23)</f>
        <v>4624.7</v>
      </c>
      <c r="D25" s="5"/>
    </row>
    <row r="26" spans="1:4">
      <c r="A26" s="1"/>
      <c r="B26" s="1"/>
      <c r="C26" s="1"/>
      <c r="D26" s="1"/>
    </row>
    <row r="27" spans="1:4">
      <c r="A27" s="5" t="s">
        <v>73</v>
      </c>
      <c r="B27" s="5"/>
      <c r="C27" s="5"/>
      <c r="D27" s="5"/>
    </row>
    <row r="28" spans="1:4">
      <c r="A28" s="2" t="s">
        <v>74</v>
      </c>
      <c r="B28" s="10"/>
      <c r="C28" s="10"/>
      <c r="D28" s="1" t="s">
        <v>76</v>
      </c>
    </row>
    <row r="29" spans="1:4">
      <c r="A29" s="11" t="s">
        <v>75</v>
      </c>
      <c r="B29" s="10">
        <v>500</v>
      </c>
      <c r="C29" s="10">
        <v>500</v>
      </c>
      <c r="D29" s="1" t="s">
        <v>77</v>
      </c>
    </row>
    <row r="30" spans="1:4">
      <c r="A30" s="1"/>
      <c r="B30" s="10"/>
      <c r="C30" s="10"/>
      <c r="D30" s="1"/>
    </row>
    <row r="31" spans="1:4">
      <c r="A31" s="2" t="s">
        <v>78</v>
      </c>
      <c r="B31" s="10">
        <v>1000</v>
      </c>
      <c r="C31" s="10">
        <v>1000</v>
      </c>
      <c r="D31" s="19" t="s">
        <v>79</v>
      </c>
    </row>
    <row r="32" spans="1:4">
      <c r="A32" s="2"/>
      <c r="B32" s="10"/>
      <c r="C32" s="10"/>
      <c r="D32" s="19"/>
    </row>
    <row r="33" spans="1:4">
      <c r="A33" s="2"/>
      <c r="B33" s="10"/>
      <c r="C33" s="10"/>
      <c r="D33" s="19"/>
    </row>
    <row r="34" spans="1:4">
      <c r="A34" s="2" t="s">
        <v>80</v>
      </c>
      <c r="B34" s="10">
        <v>200</v>
      </c>
      <c r="C34" s="10">
        <v>200</v>
      </c>
      <c r="D34" s="1"/>
    </row>
    <row r="35" spans="1:4">
      <c r="A35" s="2" t="s">
        <v>81</v>
      </c>
      <c r="B35" s="10"/>
      <c r="C35" s="10"/>
      <c r="D35" s="1"/>
    </row>
    <row r="36" spans="1:4">
      <c r="A36" s="11" t="s">
        <v>86</v>
      </c>
      <c r="B36" s="10">
        <v>288.58999999999997</v>
      </c>
      <c r="C36" s="10">
        <v>288.58999999999997</v>
      </c>
      <c r="D36" s="1" t="s">
        <v>95</v>
      </c>
    </row>
    <row r="37" spans="1:4">
      <c r="A37" s="11" t="s">
        <v>87</v>
      </c>
      <c r="B37" s="10">
        <v>1406.31</v>
      </c>
      <c r="C37" s="10">
        <v>1406.31</v>
      </c>
      <c r="D37" s="1" t="s">
        <v>96</v>
      </c>
    </row>
    <row r="38" spans="1:4">
      <c r="A38" s="2" t="s">
        <v>82</v>
      </c>
      <c r="B38" s="10">
        <f>100*1.1</f>
        <v>110.00000000000001</v>
      </c>
      <c r="C38" s="10">
        <f>100*1.1</f>
        <v>110.00000000000001</v>
      </c>
      <c r="D38" s="1" t="s">
        <v>88</v>
      </c>
    </row>
    <row r="39" spans="1:4">
      <c r="A39" s="2" t="s">
        <v>83</v>
      </c>
      <c r="B39" s="10">
        <v>0</v>
      </c>
      <c r="C39" s="10">
        <v>0</v>
      </c>
      <c r="D39" s="1" t="s">
        <v>89</v>
      </c>
    </row>
    <row r="40" spans="1:4">
      <c r="A40" s="2" t="s">
        <v>84</v>
      </c>
      <c r="B40" s="10">
        <v>200</v>
      </c>
      <c r="C40" s="10">
        <v>200</v>
      </c>
      <c r="D40" s="1" t="s">
        <v>90</v>
      </c>
    </row>
    <row r="41" spans="1:4">
      <c r="A41" s="2" t="s">
        <v>85</v>
      </c>
      <c r="B41" s="10">
        <v>500</v>
      </c>
      <c r="C41" s="10">
        <v>500</v>
      </c>
      <c r="D41" s="1"/>
    </row>
    <row r="42" spans="1:4">
      <c r="A42" s="1"/>
      <c r="B42" s="10"/>
      <c r="C42" s="10"/>
      <c r="D42" s="1"/>
    </row>
    <row r="43" spans="1:4">
      <c r="A43" s="1"/>
      <c r="B43" s="10"/>
      <c r="C43" s="10"/>
      <c r="D43" s="1"/>
    </row>
    <row r="44" spans="1:4">
      <c r="A44" s="14" t="s">
        <v>91</v>
      </c>
      <c r="B44" s="13">
        <f>SUM(B29:B41)</f>
        <v>4204.8999999999996</v>
      </c>
      <c r="C44" s="13">
        <f>SUM(C29:C41)</f>
        <v>4204.8999999999996</v>
      </c>
      <c r="D44" s="5"/>
    </row>
    <row r="45" spans="1:4">
      <c r="A45" s="1"/>
      <c r="B45" s="1"/>
      <c r="C45" s="1"/>
      <c r="D45" s="1"/>
    </row>
    <row r="46" spans="1:4">
      <c r="A46" s="5" t="s">
        <v>92</v>
      </c>
      <c r="B46" s="13">
        <f>B25+B44</f>
        <v>8561.7999999999993</v>
      </c>
      <c r="C46" s="13">
        <f>C25+C44</f>
        <v>8829.5999999999985</v>
      </c>
      <c r="D46" s="5"/>
    </row>
    <row r="47" spans="1:4">
      <c r="A47" s="1"/>
      <c r="B47" s="1"/>
      <c r="C47" s="1"/>
      <c r="D47" s="1"/>
    </row>
    <row r="48" spans="1:4">
      <c r="A48" s="1"/>
      <c r="B48" s="1"/>
      <c r="C48" s="1"/>
      <c r="D48" s="1"/>
    </row>
    <row r="49" spans="1:4">
      <c r="A49" s="5" t="s">
        <v>93</v>
      </c>
      <c r="B49" s="15">
        <v>2080</v>
      </c>
      <c r="C49" s="15">
        <v>2600</v>
      </c>
      <c r="D49" s="5"/>
    </row>
    <row r="50" spans="1:4">
      <c r="A50" s="1"/>
      <c r="B50" s="1"/>
      <c r="C50" s="1"/>
      <c r="D50" s="1"/>
    </row>
    <row r="51" spans="1:4">
      <c r="A51" s="5" t="s">
        <v>94</v>
      </c>
      <c r="B51" s="5"/>
      <c r="C51" s="13">
        <f>C46/C49</f>
        <v>3.3959999999999995</v>
      </c>
      <c r="D51" s="5" t="s">
        <v>58</v>
      </c>
    </row>
    <row r="52" spans="1:4">
      <c r="A52" s="1"/>
      <c r="B52" s="1"/>
      <c r="C52" s="1"/>
      <c r="D52" s="1"/>
    </row>
    <row r="53" spans="1:4">
      <c r="A53" s="5" t="s">
        <v>97</v>
      </c>
      <c r="B53" s="5"/>
      <c r="C53" s="5"/>
      <c r="D53" s="5"/>
    </row>
  </sheetData>
  <mergeCells count="1">
    <mergeCell ref="D31:D33"/>
  </mergeCells>
  <phoneticPr fontId="4" type="noConversion"/>
  <pageMargins left="0.75" right="0.75" top="1" bottom="1" header="0.5" footer="0.5"/>
  <pageSetup scale="74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21"/>
  <sheetViews>
    <sheetView workbookViewId="0">
      <selection activeCell="B28" sqref="B28"/>
    </sheetView>
  </sheetViews>
  <sheetFormatPr baseColWidth="10" defaultRowHeight="15" x14ac:dyDescent="0"/>
  <cols>
    <col min="1" max="1" width="52" customWidth="1"/>
  </cols>
  <sheetData>
    <row r="1" spans="1:2">
      <c r="A1" s="25" t="s">
        <v>98</v>
      </c>
      <c r="B1" s="25"/>
    </row>
    <row r="2" spans="1:2">
      <c r="A2" s="27"/>
      <c r="B2" s="28"/>
    </row>
    <row r="3" spans="1:2">
      <c r="A3" s="25" t="s">
        <v>99</v>
      </c>
      <c r="B3" s="25"/>
    </row>
    <row r="4" spans="1:2">
      <c r="A4" s="27"/>
      <c r="B4" s="28"/>
    </row>
    <row r="5" spans="1:2">
      <c r="A5" s="26" t="s">
        <v>100</v>
      </c>
      <c r="B5" s="26"/>
    </row>
    <row r="6" spans="1:2">
      <c r="A6" s="2" t="s">
        <v>101</v>
      </c>
      <c r="B6" s="16">
        <v>1000</v>
      </c>
    </row>
    <row r="7" spans="1:2">
      <c r="A7" s="2" t="s">
        <v>102</v>
      </c>
      <c r="B7" s="1">
        <v>4</v>
      </c>
    </row>
    <row r="8" spans="1:2">
      <c r="A8" s="2" t="s">
        <v>103</v>
      </c>
      <c r="B8" s="17">
        <v>0.06</v>
      </c>
    </row>
    <row r="9" spans="1:2">
      <c r="A9" s="1"/>
      <c r="B9" s="1"/>
    </row>
    <row r="10" spans="1:2">
      <c r="A10" s="18" t="s">
        <v>107</v>
      </c>
      <c r="B10" s="13">
        <v>-288.58999999999997</v>
      </c>
    </row>
    <row r="11" spans="1:2">
      <c r="A11" s="27"/>
      <c r="B11" s="28"/>
    </row>
    <row r="12" spans="1:2">
      <c r="A12" s="27"/>
      <c r="B12" s="28"/>
    </row>
    <row r="13" spans="1:2">
      <c r="A13" s="26" t="s">
        <v>104</v>
      </c>
      <c r="B13" s="26"/>
    </row>
    <row r="14" spans="1:2">
      <c r="A14" s="2" t="s">
        <v>101</v>
      </c>
      <c r="B14" s="16">
        <v>4873</v>
      </c>
    </row>
    <row r="15" spans="1:2">
      <c r="A15" s="2" t="s">
        <v>105</v>
      </c>
      <c r="B15" s="1">
        <v>4</v>
      </c>
    </row>
    <row r="16" spans="1:2">
      <c r="A16" s="2" t="s">
        <v>106</v>
      </c>
      <c r="B16" s="17">
        <v>0.06</v>
      </c>
    </row>
    <row r="17" spans="1:2">
      <c r="A17" s="1"/>
      <c r="B17" s="1"/>
    </row>
    <row r="18" spans="1:2">
      <c r="A18" s="18" t="s">
        <v>108</v>
      </c>
      <c r="B18" s="13">
        <v>-1406.31</v>
      </c>
    </row>
    <row r="19" spans="1:2">
      <c r="A19" s="21"/>
      <c r="B19" s="22"/>
    </row>
    <row r="20" spans="1:2">
      <c r="A20" s="23"/>
      <c r="B20" s="24"/>
    </row>
    <row r="21" spans="1:2">
      <c r="A21" s="20" t="s">
        <v>97</v>
      </c>
      <c r="B21" s="20"/>
    </row>
  </sheetData>
  <mergeCells count="10">
    <mergeCell ref="A21:B21"/>
    <mergeCell ref="A19:B20"/>
    <mergeCell ref="A1:B1"/>
    <mergeCell ref="A3:B3"/>
    <mergeCell ref="A13:B13"/>
    <mergeCell ref="A5:B5"/>
    <mergeCell ref="A2:B2"/>
    <mergeCell ref="A4:B4"/>
    <mergeCell ref="A12:B12"/>
    <mergeCell ref="A11:B11"/>
  </mergeCells>
  <phoneticPr fontId="4" type="noConversion"/>
  <printOptions horizontalCentered="1" verticalCentered="1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</vt:lpstr>
      <vt:lpstr>Table 2</vt:lpstr>
      <vt:lpstr>Amortization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Spreafico</dc:creator>
  <cp:lastModifiedBy>Brandon Spreafico</cp:lastModifiedBy>
  <cp:lastPrinted>2013-12-05T20:56:30Z</cp:lastPrinted>
  <dcterms:created xsi:type="dcterms:W3CDTF">2013-12-05T19:20:42Z</dcterms:created>
  <dcterms:modified xsi:type="dcterms:W3CDTF">2013-12-17T03:35:49Z</dcterms:modified>
</cp:coreProperties>
</file>