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65" windowWidth="28800" windowHeight="7050"/>
  </bookViews>
  <sheets>
    <sheet name="BC.Raw" sheetId="1" r:id="rId1"/>
    <sheet name="BC.Gross" sheetId="3" r:id="rId2"/>
    <sheet name="BC.Acre" sheetId="2" r:id="rId3"/>
    <sheet name="2 YEAR DATA" sheetId="11" r:id="rId4"/>
    <sheet name="Income Est" sheetId="4" r:id="rId5"/>
    <sheet name="Summary" sheetId="6" r:id="rId6"/>
    <sheet name="Sheet1" sheetId="5" r:id="rId7"/>
    <sheet name="Sheet2" sheetId="9" r:id="rId8"/>
    <sheet name="Sheet3" sheetId="10" r:id="rId9"/>
    <sheet name="Sheet4" sheetId="12" r:id="rId10"/>
  </sheets>
  <externalReferences>
    <externalReference r:id="rId11"/>
  </externalReferences>
  <definedNames>
    <definedName name="_xlnm.Print_Area" localSheetId="2">BC.Acre!$A$1:$AC$58</definedName>
  </definedNames>
  <calcPr calcId="145621"/>
</workbook>
</file>

<file path=xl/calcChain.xml><?xml version="1.0" encoding="utf-8"?>
<calcChain xmlns="http://schemas.openxmlformats.org/spreadsheetml/2006/main">
  <c r="R67" i="2" l="1"/>
  <c r="S67" i="2" s="1"/>
  <c r="T67" i="2" s="1"/>
  <c r="Q67" i="2"/>
  <c r="Z67" i="2" s="1"/>
  <c r="P67" i="2"/>
  <c r="Y67" i="2" s="1"/>
  <c r="O67" i="2"/>
  <c r="X67" i="2" s="1"/>
  <c r="N67" i="2"/>
  <c r="W67" i="2" s="1"/>
  <c r="M67" i="2"/>
  <c r="AH67" i="2" s="1"/>
  <c r="C67" i="2"/>
  <c r="AA67" i="2" l="1"/>
  <c r="AB67" i="2" s="1"/>
  <c r="AC67" i="2" s="1"/>
  <c r="V67" i="2"/>
  <c r="AE67" i="2"/>
  <c r="AF67" i="2"/>
  <c r="AG67" i="2"/>
  <c r="AI67" i="2" s="1"/>
  <c r="AJ67" i="2" s="1"/>
  <c r="AK67" i="2" l="1"/>
  <c r="H45" i="1" l="1"/>
  <c r="R163" i="11"/>
  <c r="Q163" i="11"/>
  <c r="P163" i="11"/>
  <c r="O163" i="11"/>
  <c r="N163" i="11"/>
  <c r="D163" i="11"/>
  <c r="AI162" i="11"/>
  <c r="AH162" i="11"/>
  <c r="AG162" i="11"/>
  <c r="AF162" i="11"/>
  <c r="AA162" i="11"/>
  <c r="Z162" i="11"/>
  <c r="Y162" i="11"/>
  <c r="X162" i="11"/>
  <c r="W162" i="11"/>
  <c r="S162" i="11"/>
  <c r="T162" i="11" s="1"/>
  <c r="U162" i="11" s="1"/>
  <c r="AI161" i="11"/>
  <c r="AH161" i="11"/>
  <c r="AG161" i="11"/>
  <c r="AF161" i="11"/>
  <c r="AA161" i="11"/>
  <c r="Z161" i="11"/>
  <c r="Y161" i="11"/>
  <c r="X161" i="11"/>
  <c r="W161" i="11"/>
  <c r="S161" i="11"/>
  <c r="T161" i="11" s="1"/>
  <c r="U161" i="11" s="1"/>
  <c r="R159" i="11"/>
  <c r="Q159" i="11"/>
  <c r="P159" i="11"/>
  <c r="O159" i="11"/>
  <c r="N159" i="11"/>
  <c r="D159" i="11"/>
  <c r="X159" i="11" s="1"/>
  <c r="AI158" i="11"/>
  <c r="AH158" i="11"/>
  <c r="AG158" i="11"/>
  <c r="AF158" i="11"/>
  <c r="AA158" i="11"/>
  <c r="Z158" i="11"/>
  <c r="Y158" i="11"/>
  <c r="X158" i="11"/>
  <c r="W158" i="11"/>
  <c r="S158" i="11"/>
  <c r="T158" i="11" s="1"/>
  <c r="U158" i="11" s="1"/>
  <c r="AI157" i="11"/>
  <c r="AH157" i="11"/>
  <c r="AG157" i="11"/>
  <c r="AF157" i="11"/>
  <c r="AA157" i="11"/>
  <c r="Z157" i="11"/>
  <c r="Y157" i="11"/>
  <c r="X157" i="11"/>
  <c r="W157" i="11"/>
  <c r="S157" i="11"/>
  <c r="T157" i="11" s="1"/>
  <c r="U157" i="11" s="1"/>
  <c r="R155" i="11"/>
  <c r="Q155" i="11"/>
  <c r="P155" i="11"/>
  <c r="O155" i="11"/>
  <c r="N155" i="11"/>
  <c r="D155" i="11"/>
  <c r="AI154" i="11"/>
  <c r="AH154" i="11"/>
  <c r="AG154" i="11"/>
  <c r="AF154" i="11"/>
  <c r="AA154" i="11"/>
  <c r="Z154" i="11"/>
  <c r="Y154" i="11"/>
  <c r="X154" i="11"/>
  <c r="W154" i="11"/>
  <c r="S154" i="11"/>
  <c r="T154" i="11" s="1"/>
  <c r="U154" i="11" s="1"/>
  <c r="AI153" i="11"/>
  <c r="AH153" i="11"/>
  <c r="AG153" i="11"/>
  <c r="AF153" i="11"/>
  <c r="AA153" i="11"/>
  <c r="Z153" i="11"/>
  <c r="Y153" i="11"/>
  <c r="X153" i="11"/>
  <c r="W153" i="11"/>
  <c r="S153" i="11"/>
  <c r="T153" i="11" s="1"/>
  <c r="U153" i="11" s="1"/>
  <c r="R151" i="11"/>
  <c r="Q151" i="11"/>
  <c r="P151" i="11"/>
  <c r="O151" i="11"/>
  <c r="N151" i="11"/>
  <c r="D151" i="11"/>
  <c r="AI150" i="11"/>
  <c r="AH150" i="11"/>
  <c r="AG150" i="11"/>
  <c r="AF150" i="11"/>
  <c r="AA150" i="11"/>
  <c r="Z150" i="11"/>
  <c r="Y150" i="11"/>
  <c r="X150" i="11"/>
  <c r="W150" i="11"/>
  <c r="S150" i="11"/>
  <c r="T150" i="11" s="1"/>
  <c r="U150" i="11" s="1"/>
  <c r="AI149" i="11"/>
  <c r="AH149" i="11"/>
  <c r="AG149" i="11"/>
  <c r="AF149" i="11"/>
  <c r="AA149" i="11"/>
  <c r="Z149" i="11"/>
  <c r="Y149" i="11"/>
  <c r="X149" i="11"/>
  <c r="W149" i="11"/>
  <c r="S149" i="11"/>
  <c r="T149" i="11" s="1"/>
  <c r="U149" i="11" s="1"/>
  <c r="R147" i="11"/>
  <c r="Q147" i="11"/>
  <c r="P147" i="11"/>
  <c r="O147" i="11"/>
  <c r="N147" i="11"/>
  <c r="D147" i="11"/>
  <c r="AI146" i="11"/>
  <c r="AH146" i="11"/>
  <c r="AG146" i="11"/>
  <c r="AF146" i="11"/>
  <c r="AA146" i="11"/>
  <c r="Z146" i="11"/>
  <c r="Y146" i="11"/>
  <c r="X146" i="11"/>
  <c r="W146" i="11"/>
  <c r="S146" i="11"/>
  <c r="T146" i="11" s="1"/>
  <c r="U146" i="11" s="1"/>
  <c r="AI145" i="11"/>
  <c r="AH145" i="11"/>
  <c r="AG145" i="11"/>
  <c r="AF145" i="11"/>
  <c r="AA145" i="11"/>
  <c r="Z145" i="11"/>
  <c r="Y145" i="11"/>
  <c r="X145" i="11"/>
  <c r="W145" i="11"/>
  <c r="S145" i="11"/>
  <c r="T145" i="11" s="1"/>
  <c r="U145" i="11" s="1"/>
  <c r="R143" i="11"/>
  <c r="Q143" i="11"/>
  <c r="P143" i="11"/>
  <c r="O143" i="11"/>
  <c r="N143" i="11"/>
  <c r="D143" i="11"/>
  <c r="AI142" i="11"/>
  <c r="AH142" i="11"/>
  <c r="AG142" i="11"/>
  <c r="AF142" i="11"/>
  <c r="AA142" i="11"/>
  <c r="Z142" i="11"/>
  <c r="Y142" i="11"/>
  <c r="X142" i="11"/>
  <c r="W142" i="11"/>
  <c r="S142" i="11"/>
  <c r="T142" i="11" s="1"/>
  <c r="U142" i="11" s="1"/>
  <c r="AI141" i="11"/>
  <c r="AH141" i="11"/>
  <c r="AG141" i="11"/>
  <c r="AF141" i="11"/>
  <c r="AA141" i="11"/>
  <c r="Z141" i="11"/>
  <c r="Y141" i="11"/>
  <c r="X141" i="11"/>
  <c r="W141" i="11"/>
  <c r="S141" i="11"/>
  <c r="T141" i="11" s="1"/>
  <c r="U141" i="11" s="1"/>
  <c r="R139" i="11"/>
  <c r="Q139" i="11"/>
  <c r="P139" i="11"/>
  <c r="O139" i="11"/>
  <c r="N139" i="11"/>
  <c r="D139" i="11"/>
  <c r="AI138" i="11"/>
  <c r="AH138" i="11"/>
  <c r="AG138" i="11"/>
  <c r="AF138" i="11"/>
  <c r="AA138" i="11"/>
  <c r="Z138" i="11"/>
  <c r="Y138" i="11"/>
  <c r="X138" i="11"/>
  <c r="W138" i="11"/>
  <c r="S138" i="11"/>
  <c r="T138" i="11" s="1"/>
  <c r="U138" i="11" s="1"/>
  <c r="AI137" i="11"/>
  <c r="AH137" i="11"/>
  <c r="AG137" i="11"/>
  <c r="AF137" i="11"/>
  <c r="AA137" i="11"/>
  <c r="Z137" i="11"/>
  <c r="Y137" i="11"/>
  <c r="X137" i="11"/>
  <c r="W137" i="11"/>
  <c r="S137" i="11"/>
  <c r="T137" i="11" s="1"/>
  <c r="U137" i="11" s="1"/>
  <c r="R135" i="11"/>
  <c r="Q135" i="11"/>
  <c r="P135" i="11"/>
  <c r="Y135" i="11" s="1"/>
  <c r="O135" i="11"/>
  <c r="N135" i="11"/>
  <c r="D135" i="11"/>
  <c r="AI134" i="11"/>
  <c r="AH134" i="11"/>
  <c r="AG134" i="11"/>
  <c r="AF134" i="11"/>
  <c r="AA134" i="11"/>
  <c r="Z134" i="11"/>
  <c r="Y134" i="11"/>
  <c r="X134" i="11"/>
  <c r="W134" i="11"/>
  <c r="S134" i="11"/>
  <c r="T134" i="11" s="1"/>
  <c r="U134" i="11" s="1"/>
  <c r="AI133" i="11"/>
  <c r="AH133" i="11"/>
  <c r="AG133" i="11"/>
  <c r="AF133" i="11"/>
  <c r="AA133" i="11"/>
  <c r="Z133" i="11"/>
  <c r="Y133" i="11"/>
  <c r="X133" i="11"/>
  <c r="W133" i="11"/>
  <c r="S133" i="11"/>
  <c r="T133" i="11" s="1"/>
  <c r="U133" i="11" s="1"/>
  <c r="R131" i="11"/>
  <c r="AI131" i="11" s="1"/>
  <c r="Q131" i="11"/>
  <c r="P131" i="11"/>
  <c r="O131" i="11"/>
  <c r="N131" i="11"/>
  <c r="D131" i="11"/>
  <c r="AI130" i="11"/>
  <c r="AH130" i="11"/>
  <c r="AG130" i="11"/>
  <c r="AF130" i="11"/>
  <c r="AA130" i="11"/>
  <c r="Z130" i="11"/>
  <c r="Y130" i="11"/>
  <c r="X130" i="11"/>
  <c r="W130" i="11"/>
  <c r="S130" i="11"/>
  <c r="T130" i="11" s="1"/>
  <c r="U130" i="11" s="1"/>
  <c r="AI129" i="11"/>
  <c r="AH129" i="11"/>
  <c r="AG129" i="11"/>
  <c r="AF129" i="11"/>
  <c r="AA129" i="11"/>
  <c r="Z129" i="11"/>
  <c r="Y129" i="11"/>
  <c r="X129" i="11"/>
  <c r="W129" i="11"/>
  <c r="S129" i="11"/>
  <c r="T129" i="11" s="1"/>
  <c r="U129" i="11" s="1"/>
  <c r="R127" i="11"/>
  <c r="Q127" i="11"/>
  <c r="P127" i="11"/>
  <c r="O127" i="11"/>
  <c r="N127" i="11"/>
  <c r="D127" i="11"/>
  <c r="AI126" i="11"/>
  <c r="AH126" i="11"/>
  <c r="AG126" i="11"/>
  <c r="AF126" i="11"/>
  <c r="AA126" i="11"/>
  <c r="Z126" i="11"/>
  <c r="Y126" i="11"/>
  <c r="X126" i="11"/>
  <c r="W126" i="11"/>
  <c r="S126" i="11"/>
  <c r="T126" i="11" s="1"/>
  <c r="U126" i="11" s="1"/>
  <c r="AI125" i="11"/>
  <c r="AH125" i="11"/>
  <c r="AG125" i="11"/>
  <c r="AF125" i="11"/>
  <c r="AA125" i="11"/>
  <c r="Z125" i="11"/>
  <c r="Y125" i="11"/>
  <c r="X125" i="11"/>
  <c r="W125" i="11"/>
  <c r="S125" i="11"/>
  <c r="T125" i="11" s="1"/>
  <c r="U125" i="11" s="1"/>
  <c r="R123" i="11"/>
  <c r="Q123" i="11"/>
  <c r="P123" i="11"/>
  <c r="O123" i="11"/>
  <c r="N123" i="11"/>
  <c r="D123" i="11"/>
  <c r="AI122" i="11"/>
  <c r="AH122" i="11"/>
  <c r="AG122" i="11"/>
  <c r="AF122" i="11"/>
  <c r="AA122" i="11"/>
  <c r="Z122" i="11"/>
  <c r="Y122" i="11"/>
  <c r="X122" i="11"/>
  <c r="W122" i="11"/>
  <c r="S122" i="11"/>
  <c r="T122" i="11" s="1"/>
  <c r="U122" i="11" s="1"/>
  <c r="AI121" i="11"/>
  <c r="AH121" i="11"/>
  <c r="AG121" i="11"/>
  <c r="AF121" i="11"/>
  <c r="AA121" i="11"/>
  <c r="Z121" i="11"/>
  <c r="Y121" i="11"/>
  <c r="X121" i="11"/>
  <c r="W121" i="11"/>
  <c r="S121" i="11"/>
  <c r="T121" i="11" s="1"/>
  <c r="U121" i="11" s="1"/>
  <c r="R119" i="11"/>
  <c r="Q119" i="11"/>
  <c r="P119" i="11"/>
  <c r="O119" i="11"/>
  <c r="N119" i="11"/>
  <c r="D119" i="11"/>
  <c r="AI118" i="11"/>
  <c r="AH118" i="11"/>
  <c r="AG118" i="11"/>
  <c r="AF118" i="11"/>
  <c r="AA118" i="11"/>
  <c r="Z118" i="11"/>
  <c r="Y118" i="11"/>
  <c r="X118" i="11"/>
  <c r="W118" i="11"/>
  <c r="S118" i="11"/>
  <c r="T118" i="11" s="1"/>
  <c r="U118" i="11" s="1"/>
  <c r="AI117" i="11"/>
  <c r="AH117" i="11"/>
  <c r="AG117" i="11"/>
  <c r="AF117" i="11"/>
  <c r="AA117" i="11"/>
  <c r="Z117" i="11"/>
  <c r="Y117" i="11"/>
  <c r="X117" i="11"/>
  <c r="W117" i="11"/>
  <c r="S117" i="11"/>
  <c r="T117" i="11" s="1"/>
  <c r="U117" i="11" s="1"/>
  <c r="R114" i="11"/>
  <c r="AA114" i="11" s="1"/>
  <c r="Q114" i="11"/>
  <c r="P114" i="11"/>
  <c r="O114" i="11"/>
  <c r="N114" i="11"/>
  <c r="D114" i="11"/>
  <c r="AI113" i="11"/>
  <c r="AH113" i="11"/>
  <c r="AG113" i="11"/>
  <c r="AF113" i="11"/>
  <c r="AA113" i="11"/>
  <c r="Z113" i="11"/>
  <c r="Y113" i="11"/>
  <c r="X113" i="11"/>
  <c r="W113" i="11"/>
  <c r="S113" i="11"/>
  <c r="T113" i="11" s="1"/>
  <c r="AK113" i="11" s="1"/>
  <c r="AI112" i="11"/>
  <c r="AH112" i="11"/>
  <c r="AG112" i="11"/>
  <c r="AF112" i="11"/>
  <c r="AA112" i="11"/>
  <c r="Z112" i="11"/>
  <c r="Y112" i="11"/>
  <c r="X112" i="11"/>
  <c r="W112" i="11"/>
  <c r="S112" i="11"/>
  <c r="T112" i="11" s="1"/>
  <c r="R110" i="11"/>
  <c r="Q110" i="11"/>
  <c r="P110" i="11"/>
  <c r="O110" i="11"/>
  <c r="N110" i="11"/>
  <c r="D110" i="11"/>
  <c r="AI109" i="11"/>
  <c r="AH109" i="11"/>
  <c r="AG109" i="11"/>
  <c r="AF109" i="11"/>
  <c r="AA109" i="11"/>
  <c r="Z109" i="11"/>
  <c r="Y109" i="11"/>
  <c r="X109" i="11"/>
  <c r="W109" i="11"/>
  <c r="S109" i="11"/>
  <c r="T109" i="11" s="1"/>
  <c r="AK109" i="11" s="1"/>
  <c r="AI108" i="11"/>
  <c r="AH108" i="11"/>
  <c r="AG108" i="11"/>
  <c r="AF108" i="11"/>
  <c r="AA108" i="11"/>
  <c r="Z108" i="11"/>
  <c r="Y108" i="11"/>
  <c r="X108" i="11"/>
  <c r="W108" i="11"/>
  <c r="S108" i="11"/>
  <c r="AJ108" i="11" s="1"/>
  <c r="R106" i="11"/>
  <c r="Q106" i="11"/>
  <c r="P106" i="11"/>
  <c r="O106" i="11"/>
  <c r="N106" i="11"/>
  <c r="D106" i="11"/>
  <c r="AI105" i="11"/>
  <c r="AH105" i="11"/>
  <c r="AG105" i="11"/>
  <c r="AF105" i="11"/>
  <c r="AA105" i="11"/>
  <c r="Z105" i="11"/>
  <c r="Y105" i="11"/>
  <c r="X105" i="11"/>
  <c r="W105" i="11"/>
  <c r="S105" i="11"/>
  <c r="T105" i="11" s="1"/>
  <c r="AC105" i="11" s="1"/>
  <c r="AI104" i="11"/>
  <c r="AH104" i="11"/>
  <c r="AG104" i="11"/>
  <c r="AF104" i="11"/>
  <c r="AA104" i="11"/>
  <c r="Z104" i="11"/>
  <c r="Y104" i="11"/>
  <c r="X104" i="11"/>
  <c r="W104" i="11"/>
  <c r="S104" i="11"/>
  <c r="AB104" i="11" s="1"/>
  <c r="R102" i="11"/>
  <c r="Q102" i="11"/>
  <c r="P102" i="11"/>
  <c r="O102" i="11"/>
  <c r="N102" i="11"/>
  <c r="D102" i="11"/>
  <c r="AI101" i="11"/>
  <c r="AH101" i="11"/>
  <c r="AG101" i="11"/>
  <c r="AF101" i="11"/>
  <c r="AA101" i="11"/>
  <c r="Z101" i="11"/>
  <c r="Y101" i="11"/>
  <c r="X101" i="11"/>
  <c r="W101" i="11"/>
  <c r="S101" i="11"/>
  <c r="AB101" i="11" s="1"/>
  <c r="AI100" i="11"/>
  <c r="AH100" i="11"/>
  <c r="AG100" i="11"/>
  <c r="AF100" i="11"/>
  <c r="AA100" i="11"/>
  <c r="Z100" i="11"/>
  <c r="Y100" i="11"/>
  <c r="X100" i="11"/>
  <c r="W100" i="11"/>
  <c r="S100" i="11"/>
  <c r="AB100" i="11" s="1"/>
  <c r="R98" i="11"/>
  <c r="Q98" i="11"/>
  <c r="P98" i="11"/>
  <c r="O98" i="11"/>
  <c r="N98" i="11"/>
  <c r="D98" i="11"/>
  <c r="AK97" i="11"/>
  <c r="AJ97" i="11"/>
  <c r="AI97" i="11"/>
  <c r="AH97" i="11"/>
  <c r="AG97" i="11"/>
  <c r="AF97" i="11"/>
  <c r="AC97" i="11"/>
  <c r="AB97" i="11"/>
  <c r="AA97" i="11"/>
  <c r="Z97" i="11"/>
  <c r="Y97" i="11"/>
  <c r="X97" i="11"/>
  <c r="W97" i="11"/>
  <c r="U97" i="11"/>
  <c r="AL97" i="11" s="1"/>
  <c r="AI96" i="11"/>
  <c r="AH96" i="11"/>
  <c r="AG96" i="11"/>
  <c r="AF96" i="11"/>
  <c r="AA96" i="11"/>
  <c r="Z96" i="11"/>
  <c r="Y96" i="11"/>
  <c r="X96" i="11"/>
  <c r="W96" i="11"/>
  <c r="S96" i="11"/>
  <c r="T96" i="11" s="1"/>
  <c r="AC96" i="11" s="1"/>
  <c r="R94" i="11"/>
  <c r="Q94" i="11"/>
  <c r="P94" i="11"/>
  <c r="O94" i="11"/>
  <c r="N94" i="11"/>
  <c r="D94" i="11"/>
  <c r="AL93" i="11"/>
  <c r="AK93" i="11"/>
  <c r="AJ93" i="11"/>
  <c r="AI93" i="11"/>
  <c r="AH93" i="11"/>
  <c r="AG93" i="11"/>
  <c r="AF93" i="11"/>
  <c r="AD93" i="11"/>
  <c r="AC93" i="11"/>
  <c r="AB93" i="11"/>
  <c r="AA93" i="11"/>
  <c r="Z93" i="11"/>
  <c r="Y93" i="11"/>
  <c r="X93" i="11"/>
  <c r="W93" i="11"/>
  <c r="AI92" i="11"/>
  <c r="AH92" i="11"/>
  <c r="AG92" i="11"/>
  <c r="AF92" i="11"/>
  <c r="AA92" i="11"/>
  <c r="Z92" i="11"/>
  <c r="Y92" i="11"/>
  <c r="X92" i="11"/>
  <c r="W92" i="11"/>
  <c r="S92" i="11"/>
  <c r="R90" i="11"/>
  <c r="Q90" i="11"/>
  <c r="P90" i="11"/>
  <c r="O90" i="11"/>
  <c r="N90" i="11"/>
  <c r="D90" i="11"/>
  <c r="AI89" i="11"/>
  <c r="AH89" i="11"/>
  <c r="AG89" i="11"/>
  <c r="AF89" i="11"/>
  <c r="AA89" i="11"/>
  <c r="Z89" i="11"/>
  <c r="Y89" i="11"/>
  <c r="X89" i="11"/>
  <c r="W89" i="11"/>
  <c r="S89" i="11"/>
  <c r="T89" i="11" s="1"/>
  <c r="AK89" i="11" s="1"/>
  <c r="AI88" i="11"/>
  <c r="AH88" i="11"/>
  <c r="AG88" i="11"/>
  <c r="AF88" i="11"/>
  <c r="AA88" i="11"/>
  <c r="Z88" i="11"/>
  <c r="Y88" i="11"/>
  <c r="X88" i="11"/>
  <c r="W88" i="11"/>
  <c r="S88" i="11"/>
  <c r="AJ88" i="11" s="1"/>
  <c r="R86" i="11"/>
  <c r="Q86" i="11"/>
  <c r="P86" i="11"/>
  <c r="O86" i="11"/>
  <c r="N86" i="11"/>
  <c r="D86" i="11"/>
  <c r="AI85" i="11"/>
  <c r="AH85" i="11"/>
  <c r="AG85" i="11"/>
  <c r="AF85" i="11"/>
  <c r="AA85" i="11"/>
  <c r="Z85" i="11"/>
  <c r="Y85" i="11"/>
  <c r="X85" i="11"/>
  <c r="W85" i="11"/>
  <c r="S85" i="11"/>
  <c r="AB85" i="11" s="1"/>
  <c r="AI84" i="11"/>
  <c r="AH84" i="11"/>
  <c r="AG84" i="11"/>
  <c r="AF84" i="11"/>
  <c r="AA84" i="11"/>
  <c r="Z84" i="11"/>
  <c r="Y84" i="11"/>
  <c r="X84" i="11"/>
  <c r="W84" i="11"/>
  <c r="S84" i="11"/>
  <c r="AB84" i="11" s="1"/>
  <c r="R82" i="11"/>
  <c r="Q82" i="11"/>
  <c r="P82" i="11"/>
  <c r="O82" i="11"/>
  <c r="N82" i="11"/>
  <c r="D82" i="11"/>
  <c r="AI81" i="11"/>
  <c r="AH81" i="11"/>
  <c r="AG81" i="11"/>
  <c r="AF81" i="11"/>
  <c r="AA81" i="11"/>
  <c r="Z81" i="11"/>
  <c r="Y81" i="11"/>
  <c r="X81" i="11"/>
  <c r="W81" i="11"/>
  <c r="S81" i="11"/>
  <c r="T81" i="11" s="1"/>
  <c r="AK81" i="11" s="1"/>
  <c r="AI80" i="11"/>
  <c r="AH80" i="11"/>
  <c r="AG80" i="11"/>
  <c r="AF80" i="11"/>
  <c r="AA80" i="11"/>
  <c r="Z80" i="11"/>
  <c r="Y80" i="11"/>
  <c r="X80" i="11"/>
  <c r="W80" i="11"/>
  <c r="S80" i="11"/>
  <c r="AJ80" i="11" s="1"/>
  <c r="R78" i="11"/>
  <c r="Q78" i="11"/>
  <c r="P78" i="11"/>
  <c r="O78" i="11"/>
  <c r="N78" i="11"/>
  <c r="D78" i="11"/>
  <c r="AI77" i="11"/>
  <c r="AH77" i="11"/>
  <c r="AG77" i="11"/>
  <c r="AF77" i="11"/>
  <c r="AA77" i="11"/>
  <c r="Z77" i="11"/>
  <c r="Y77" i="11"/>
  <c r="X77" i="11"/>
  <c r="W77" i="11"/>
  <c r="S77" i="11"/>
  <c r="AI76" i="11"/>
  <c r="AH76" i="11"/>
  <c r="AG76" i="11"/>
  <c r="AF76" i="11"/>
  <c r="AA76" i="11"/>
  <c r="Z76" i="11"/>
  <c r="Y76" i="11"/>
  <c r="X76" i="11"/>
  <c r="W76" i="11"/>
  <c r="S76" i="11"/>
  <c r="AB76" i="11" s="1"/>
  <c r="R74" i="11"/>
  <c r="Q74" i="11"/>
  <c r="P74" i="11"/>
  <c r="O74" i="11"/>
  <c r="N74" i="11"/>
  <c r="D74" i="11"/>
  <c r="AI73" i="11"/>
  <c r="AH73" i="11"/>
  <c r="AG73" i="11"/>
  <c r="AF73" i="11"/>
  <c r="AA73" i="11"/>
  <c r="Z73" i="11"/>
  <c r="Y73" i="11"/>
  <c r="X73" i="11"/>
  <c r="W73" i="11"/>
  <c r="S73" i="11"/>
  <c r="AB73" i="11" s="1"/>
  <c r="AI72" i="11"/>
  <c r="AH72" i="11"/>
  <c r="AG72" i="11"/>
  <c r="AF72" i="11"/>
  <c r="AA72" i="11"/>
  <c r="Z72" i="11"/>
  <c r="Y72" i="11"/>
  <c r="X72" i="11"/>
  <c r="W72" i="11"/>
  <c r="S72" i="11"/>
  <c r="AJ72" i="11" s="1"/>
  <c r="R70" i="11"/>
  <c r="Q70" i="11"/>
  <c r="P70" i="11"/>
  <c r="O70" i="11"/>
  <c r="N70" i="11"/>
  <c r="D70" i="11"/>
  <c r="AI69" i="11"/>
  <c r="AH69" i="11"/>
  <c r="AG69" i="11"/>
  <c r="AF69" i="11"/>
  <c r="AA69" i="11"/>
  <c r="Z69" i="11"/>
  <c r="Y69" i="11"/>
  <c r="X69" i="11"/>
  <c r="W69" i="11"/>
  <c r="S69" i="11"/>
  <c r="T69" i="11" s="1"/>
  <c r="AC69" i="11" s="1"/>
  <c r="AI68" i="11"/>
  <c r="AH68" i="11"/>
  <c r="AG68" i="11"/>
  <c r="AF68" i="11"/>
  <c r="AA68" i="11"/>
  <c r="Z68" i="11"/>
  <c r="Y68" i="11"/>
  <c r="X68" i="11"/>
  <c r="W68" i="11"/>
  <c r="S68" i="11"/>
  <c r="AB68" i="11" s="1"/>
  <c r="AI67" i="11"/>
  <c r="AH67" i="11"/>
  <c r="AG67" i="11"/>
  <c r="AF67" i="11"/>
  <c r="AA67" i="11"/>
  <c r="Z67" i="11"/>
  <c r="Y67" i="11"/>
  <c r="X67" i="11"/>
  <c r="W67" i="11"/>
  <c r="S67" i="11"/>
  <c r="AI64" i="11"/>
  <c r="AH64" i="11"/>
  <c r="AG64" i="11"/>
  <c r="AF64" i="11"/>
  <c r="AA64" i="11"/>
  <c r="Z64" i="11"/>
  <c r="Y64" i="11"/>
  <c r="X64" i="11"/>
  <c r="W64" i="11"/>
  <c r="S64" i="11"/>
  <c r="AB64" i="11" s="1"/>
  <c r="AI63" i="11"/>
  <c r="AH63" i="11"/>
  <c r="AG63" i="11"/>
  <c r="AF63" i="11"/>
  <c r="AA63" i="11"/>
  <c r="Z63" i="11"/>
  <c r="Y63" i="11"/>
  <c r="X63" i="11"/>
  <c r="W63" i="11"/>
  <c r="S63" i="11"/>
  <c r="R59" i="11"/>
  <c r="Q59" i="11"/>
  <c r="P59" i="11"/>
  <c r="O59" i="11"/>
  <c r="N59" i="11"/>
  <c r="D59" i="11"/>
  <c r="AI58" i="11"/>
  <c r="AH58" i="11"/>
  <c r="AG58" i="11"/>
  <c r="AF58" i="11"/>
  <c r="AA58" i="11"/>
  <c r="Z58" i="11"/>
  <c r="Y58" i="11"/>
  <c r="X58" i="11"/>
  <c r="W58" i="11"/>
  <c r="S58" i="11"/>
  <c r="T58" i="11" s="1"/>
  <c r="U58" i="11" s="1"/>
  <c r="AI57" i="11"/>
  <c r="AH57" i="11"/>
  <c r="AG57" i="11"/>
  <c r="AF57" i="11"/>
  <c r="AA57" i="11"/>
  <c r="Z57" i="11"/>
  <c r="Y57" i="11"/>
  <c r="X57" i="11"/>
  <c r="W57" i="11"/>
  <c r="S57" i="11"/>
  <c r="T57" i="11" s="1"/>
  <c r="U57" i="11" s="1"/>
  <c r="AI56" i="11"/>
  <c r="AH56" i="11"/>
  <c r="AG56" i="11"/>
  <c r="AF56" i="11"/>
  <c r="AA56" i="11"/>
  <c r="Z56" i="11"/>
  <c r="Y56" i="11"/>
  <c r="X56" i="11"/>
  <c r="W56" i="11"/>
  <c r="S56" i="11"/>
  <c r="T56" i="11" s="1"/>
  <c r="U56" i="11" s="1"/>
  <c r="AI55" i="11"/>
  <c r="AH55" i="11"/>
  <c r="AG55" i="11"/>
  <c r="AF55" i="11"/>
  <c r="AA55" i="11"/>
  <c r="Z55" i="11"/>
  <c r="Y55" i="11"/>
  <c r="X55" i="11"/>
  <c r="W55" i="11"/>
  <c r="S55" i="11"/>
  <c r="T55" i="11" s="1"/>
  <c r="U55" i="11" s="1"/>
  <c r="AI54" i="11"/>
  <c r="AH54" i="11"/>
  <c r="AG54" i="11"/>
  <c r="AF54" i="11"/>
  <c r="AA54" i="11"/>
  <c r="Z54" i="11"/>
  <c r="Y54" i="11"/>
  <c r="X54" i="11"/>
  <c r="W54" i="11"/>
  <c r="S54" i="11"/>
  <c r="T54" i="11" s="1"/>
  <c r="U54" i="11" s="1"/>
  <c r="AI53" i="11"/>
  <c r="AH53" i="11"/>
  <c r="AG53" i="11"/>
  <c r="AF53" i="11"/>
  <c r="AA53" i="11"/>
  <c r="Z53" i="11"/>
  <c r="Y53" i="11"/>
  <c r="X53" i="11"/>
  <c r="W53" i="11"/>
  <c r="S53" i="11"/>
  <c r="T53" i="11" s="1"/>
  <c r="U53" i="11" s="1"/>
  <c r="AI52" i="11"/>
  <c r="AH52" i="11"/>
  <c r="AG52" i="11"/>
  <c r="AF52" i="11"/>
  <c r="AA52" i="11"/>
  <c r="Z52" i="11"/>
  <c r="Y52" i="11"/>
  <c r="X52" i="11"/>
  <c r="W52" i="11"/>
  <c r="S52" i="11"/>
  <c r="T52" i="11" s="1"/>
  <c r="U52" i="11" s="1"/>
  <c r="AI51" i="11"/>
  <c r="AH51" i="11"/>
  <c r="AG51" i="11"/>
  <c r="AF51" i="11"/>
  <c r="AA51" i="11"/>
  <c r="Z51" i="11"/>
  <c r="Y51" i="11"/>
  <c r="X51" i="11"/>
  <c r="W51" i="11"/>
  <c r="S51" i="11"/>
  <c r="T51" i="11" s="1"/>
  <c r="U51" i="11" s="1"/>
  <c r="AI50" i="11"/>
  <c r="AH50" i="11"/>
  <c r="AG50" i="11"/>
  <c r="AF50" i="11"/>
  <c r="AA50" i="11"/>
  <c r="Z50" i="11"/>
  <c r="Y50" i="11"/>
  <c r="X50" i="11"/>
  <c r="W50" i="11"/>
  <c r="S50" i="11"/>
  <c r="T50" i="11" s="1"/>
  <c r="U50" i="11" s="1"/>
  <c r="AI49" i="11"/>
  <c r="AH49" i="11"/>
  <c r="AG49" i="11"/>
  <c r="AF49" i="11"/>
  <c r="AA49" i="11"/>
  <c r="Z49" i="11"/>
  <c r="Y49" i="11"/>
  <c r="X49" i="11"/>
  <c r="W49" i="11"/>
  <c r="S49" i="11"/>
  <c r="T49" i="11" s="1"/>
  <c r="U49" i="11" s="1"/>
  <c r="AI48" i="11"/>
  <c r="AH48" i="11"/>
  <c r="AG48" i="11"/>
  <c r="AF48" i="11"/>
  <c r="AA48" i="11"/>
  <c r="Z48" i="11"/>
  <c r="Y48" i="11"/>
  <c r="X48" i="11"/>
  <c r="W48" i="11"/>
  <c r="S48" i="11"/>
  <c r="T48" i="11" s="1"/>
  <c r="U48" i="11" s="1"/>
  <c r="AI47" i="11"/>
  <c r="AH47" i="11"/>
  <c r="AG47" i="11"/>
  <c r="AF47" i="11"/>
  <c r="AA47" i="11"/>
  <c r="Z47" i="11"/>
  <c r="Y47" i="11"/>
  <c r="X47" i="11"/>
  <c r="W47" i="11"/>
  <c r="S47" i="11"/>
  <c r="T47" i="11" s="1"/>
  <c r="U47" i="11" s="1"/>
  <c r="R44" i="11"/>
  <c r="Q44" i="11"/>
  <c r="P44" i="11"/>
  <c r="O44" i="11"/>
  <c r="N44" i="11"/>
  <c r="D44" i="11"/>
  <c r="AI43" i="11"/>
  <c r="AH43" i="11"/>
  <c r="AG43" i="11"/>
  <c r="AF43" i="11"/>
  <c r="AA43" i="11"/>
  <c r="Z43" i="11"/>
  <c r="Y43" i="11"/>
  <c r="X43" i="11"/>
  <c r="W43" i="11"/>
  <c r="S43" i="11"/>
  <c r="AB43" i="11" s="1"/>
  <c r="AI42" i="11"/>
  <c r="AH42" i="11"/>
  <c r="AG42" i="11"/>
  <c r="AF42" i="11"/>
  <c r="AA42" i="11"/>
  <c r="Z42" i="11"/>
  <c r="Y42" i="11"/>
  <c r="X42" i="11"/>
  <c r="W42" i="11"/>
  <c r="S42" i="11"/>
  <c r="AJ42" i="11" s="1"/>
  <c r="AI41" i="11"/>
  <c r="AH41" i="11"/>
  <c r="AG41" i="11"/>
  <c r="AF41" i="11"/>
  <c r="AA41" i="11"/>
  <c r="Z41" i="11"/>
  <c r="Y41" i="11"/>
  <c r="X41" i="11"/>
  <c r="W41" i="11"/>
  <c r="S41" i="11"/>
  <c r="AB41" i="11" s="1"/>
  <c r="AI40" i="11"/>
  <c r="AH40" i="11"/>
  <c r="AG40" i="11"/>
  <c r="AF40" i="11"/>
  <c r="AA40" i="11"/>
  <c r="Z40" i="11"/>
  <c r="Y40" i="11"/>
  <c r="X40" i="11"/>
  <c r="W40" i="11"/>
  <c r="S40" i="11"/>
  <c r="AB40" i="11" s="1"/>
  <c r="AK39" i="11"/>
  <c r="AJ39" i="11"/>
  <c r="AI39" i="11"/>
  <c r="AH39" i="11"/>
  <c r="AG39" i="11"/>
  <c r="AF39" i="11"/>
  <c r="AC39" i="11"/>
  <c r="AB39" i="11"/>
  <c r="AA39" i="11"/>
  <c r="Z39" i="11"/>
  <c r="Y39" i="11"/>
  <c r="X39" i="11"/>
  <c r="W39" i="11"/>
  <c r="U39" i="11"/>
  <c r="AD39" i="11" s="1"/>
  <c r="AL38" i="11"/>
  <c r="AK38" i="11"/>
  <c r="AJ38" i="11"/>
  <c r="AI38" i="11"/>
  <c r="AH38" i="11"/>
  <c r="AG38" i="11"/>
  <c r="AF38" i="11"/>
  <c r="AD38" i="11"/>
  <c r="AC38" i="11"/>
  <c r="AB38" i="11"/>
  <c r="AA38" i="11"/>
  <c r="Z38" i="11"/>
  <c r="Y38" i="11"/>
  <c r="X38" i="11"/>
  <c r="W38" i="11"/>
  <c r="AI37" i="11"/>
  <c r="AH37" i="11"/>
  <c r="AG37" i="11"/>
  <c r="AF37" i="11"/>
  <c r="AA37" i="11"/>
  <c r="Z37" i="11"/>
  <c r="Y37" i="11"/>
  <c r="X37" i="11"/>
  <c r="W37" i="11"/>
  <c r="S37" i="11"/>
  <c r="T37" i="11" s="1"/>
  <c r="AK37" i="11" s="1"/>
  <c r="AI36" i="11"/>
  <c r="AH36" i="11"/>
  <c r="AG36" i="11"/>
  <c r="AF36" i="11"/>
  <c r="AA36" i="11"/>
  <c r="Z36" i="11"/>
  <c r="Y36" i="11"/>
  <c r="X36" i="11"/>
  <c r="W36" i="11"/>
  <c r="S36" i="11"/>
  <c r="T36" i="11" s="1"/>
  <c r="AI35" i="11"/>
  <c r="AH35" i="11"/>
  <c r="AG35" i="11"/>
  <c r="AF35" i="11"/>
  <c r="AA35" i="11"/>
  <c r="Z35" i="11"/>
  <c r="Y35" i="11"/>
  <c r="X35" i="11"/>
  <c r="W35" i="11"/>
  <c r="S35" i="11"/>
  <c r="AB35" i="11" s="1"/>
  <c r="AI34" i="11"/>
  <c r="AH34" i="11"/>
  <c r="AG34" i="11"/>
  <c r="AF34" i="11"/>
  <c r="AA34" i="11"/>
  <c r="Z34" i="11"/>
  <c r="Y34" i="11"/>
  <c r="X34" i="11"/>
  <c r="W34" i="11"/>
  <c r="S34" i="11"/>
  <c r="T34" i="11" s="1"/>
  <c r="AI33" i="11"/>
  <c r="AH33" i="11"/>
  <c r="AG33" i="11"/>
  <c r="AF33" i="11"/>
  <c r="AA33" i="11"/>
  <c r="Z33" i="11"/>
  <c r="Y33" i="11"/>
  <c r="X33" i="11"/>
  <c r="W33" i="11"/>
  <c r="S33" i="11"/>
  <c r="T33" i="11" s="1"/>
  <c r="AI32" i="11"/>
  <c r="AH32" i="11"/>
  <c r="AG32" i="11"/>
  <c r="AF32" i="11"/>
  <c r="AA32" i="11"/>
  <c r="Z32" i="11"/>
  <c r="Y32" i="11"/>
  <c r="X32" i="11"/>
  <c r="W32" i="11"/>
  <c r="S32" i="11"/>
  <c r="AB32" i="11" s="1"/>
  <c r="R29" i="11"/>
  <c r="Q29" i="11"/>
  <c r="P29" i="11"/>
  <c r="O29" i="11"/>
  <c r="N29" i="11"/>
  <c r="D29" i="11"/>
  <c r="AI28" i="11"/>
  <c r="AH28" i="11"/>
  <c r="AG28" i="11"/>
  <c r="AF28" i="11"/>
  <c r="AA28" i="11"/>
  <c r="Z28" i="11"/>
  <c r="Y28" i="11"/>
  <c r="X28" i="11"/>
  <c r="W28" i="11"/>
  <c r="S28" i="11"/>
  <c r="AB28" i="11" s="1"/>
  <c r="AI27" i="11"/>
  <c r="AH27" i="11"/>
  <c r="AG27" i="11"/>
  <c r="AF27" i="11"/>
  <c r="AA27" i="11"/>
  <c r="Z27" i="11"/>
  <c r="Y27" i="11"/>
  <c r="X27" i="11"/>
  <c r="W27" i="11"/>
  <c r="S27" i="11"/>
  <c r="T27" i="11" s="1"/>
  <c r="AC27" i="11" s="1"/>
  <c r="AI26" i="11"/>
  <c r="AH26" i="11"/>
  <c r="AG26" i="11"/>
  <c r="AF26" i="11"/>
  <c r="AA26" i="11"/>
  <c r="Z26" i="11"/>
  <c r="Y26" i="11"/>
  <c r="X26" i="11"/>
  <c r="W26" i="11"/>
  <c r="S26" i="11"/>
  <c r="AJ26" i="11" s="1"/>
  <c r="AI25" i="11"/>
  <c r="AH25" i="11"/>
  <c r="AG25" i="11"/>
  <c r="AF25" i="11"/>
  <c r="AA25" i="11"/>
  <c r="Z25" i="11"/>
  <c r="Y25" i="11"/>
  <c r="X25" i="11"/>
  <c r="W25" i="11"/>
  <c r="S25" i="11"/>
  <c r="AB25" i="11" s="1"/>
  <c r="AI24" i="11"/>
  <c r="AH24" i="11"/>
  <c r="AG24" i="11"/>
  <c r="AF24" i="11"/>
  <c r="AA24" i="11"/>
  <c r="Z24" i="11"/>
  <c r="Y24" i="11"/>
  <c r="X24" i="11"/>
  <c r="W24" i="11"/>
  <c r="S24" i="11"/>
  <c r="AB24" i="11" s="1"/>
  <c r="AI23" i="11"/>
  <c r="AH23" i="11"/>
  <c r="AG23" i="11"/>
  <c r="AF23" i="11"/>
  <c r="AA23" i="11"/>
  <c r="Z23" i="11"/>
  <c r="Y23" i="11"/>
  <c r="X23" i="11"/>
  <c r="W23" i="11"/>
  <c r="S23" i="11"/>
  <c r="T23" i="11" s="1"/>
  <c r="AC23" i="11" s="1"/>
  <c r="AI22" i="11"/>
  <c r="AH22" i="11"/>
  <c r="AG22" i="11"/>
  <c r="AF22" i="11"/>
  <c r="AA22" i="11"/>
  <c r="Z22" i="11"/>
  <c r="Y22" i="11"/>
  <c r="X22" i="11"/>
  <c r="W22" i="11"/>
  <c r="S22" i="11"/>
  <c r="AB22" i="11" s="1"/>
  <c r="AI21" i="11"/>
  <c r="AH21" i="11"/>
  <c r="AG21" i="11"/>
  <c r="AF21" i="11"/>
  <c r="AA21" i="11"/>
  <c r="Z21" i="11"/>
  <c r="Y21" i="11"/>
  <c r="X21" i="11"/>
  <c r="W21" i="11"/>
  <c r="S21" i="11"/>
  <c r="AB21" i="11" s="1"/>
  <c r="AI20" i="11"/>
  <c r="AH20" i="11"/>
  <c r="AG20" i="11"/>
  <c r="AF20" i="11"/>
  <c r="AA20" i="11"/>
  <c r="Z20" i="11"/>
  <c r="Y20" i="11"/>
  <c r="X20" i="11"/>
  <c r="W20" i="11"/>
  <c r="S20" i="11"/>
  <c r="AB20" i="11" s="1"/>
  <c r="AI19" i="11"/>
  <c r="AH19" i="11"/>
  <c r="AG19" i="11"/>
  <c r="AF19" i="11"/>
  <c r="AA19" i="11"/>
  <c r="Z19" i="11"/>
  <c r="Y19" i="11"/>
  <c r="X19" i="11"/>
  <c r="W19" i="11"/>
  <c r="S19" i="11"/>
  <c r="T19" i="11" s="1"/>
  <c r="AC19" i="11" s="1"/>
  <c r="AI18" i="11"/>
  <c r="AH18" i="11"/>
  <c r="AG18" i="11"/>
  <c r="AF18" i="11"/>
  <c r="AA18" i="11"/>
  <c r="Z18" i="11"/>
  <c r="Y18" i="11"/>
  <c r="X18" i="11"/>
  <c r="W18" i="11"/>
  <c r="S18" i="11"/>
  <c r="T18" i="11" s="1"/>
  <c r="AI17" i="11"/>
  <c r="AH17" i="11"/>
  <c r="AG17" i="11"/>
  <c r="AF17" i="11"/>
  <c r="AA17" i="11"/>
  <c r="Z17" i="11"/>
  <c r="Y17" i="11"/>
  <c r="X17" i="11"/>
  <c r="W17" i="11"/>
  <c r="S17" i="11"/>
  <c r="AB17" i="11" s="1"/>
  <c r="R14" i="11"/>
  <c r="Q14" i="11"/>
  <c r="P14" i="11"/>
  <c r="O14" i="11"/>
  <c r="N14" i="11"/>
  <c r="D14" i="11"/>
  <c r="AI13" i="11"/>
  <c r="AH13" i="11"/>
  <c r="AG13" i="11"/>
  <c r="AF13" i="11"/>
  <c r="AA13" i="11"/>
  <c r="Z13" i="11"/>
  <c r="Y13" i="11"/>
  <c r="X13" i="11"/>
  <c r="W13" i="11"/>
  <c r="S13" i="11"/>
  <c r="AB13" i="11" s="1"/>
  <c r="AI12" i="11"/>
  <c r="AH12" i="11"/>
  <c r="AG12" i="11"/>
  <c r="AF12" i="11"/>
  <c r="AA12" i="11"/>
  <c r="Z12" i="11"/>
  <c r="Y12" i="11"/>
  <c r="X12" i="11"/>
  <c r="W12" i="11"/>
  <c r="S12" i="11"/>
  <c r="T12" i="11" s="1"/>
  <c r="AC12" i="11" s="1"/>
  <c r="AI11" i="11"/>
  <c r="AH11" i="11"/>
  <c r="AG11" i="11"/>
  <c r="AF11" i="11"/>
  <c r="AA11" i="11"/>
  <c r="Z11" i="11"/>
  <c r="Y11" i="11"/>
  <c r="X11" i="11"/>
  <c r="W11" i="11"/>
  <c r="S11" i="11"/>
  <c r="AJ11" i="11" s="1"/>
  <c r="AI10" i="11"/>
  <c r="AH10" i="11"/>
  <c r="AG10" i="11"/>
  <c r="AF10" i="11"/>
  <c r="AA10" i="11"/>
  <c r="Z10" i="11"/>
  <c r="Y10" i="11"/>
  <c r="X10" i="11"/>
  <c r="W10" i="11"/>
  <c r="S10" i="11"/>
  <c r="AB10" i="11" s="1"/>
  <c r="AI9" i="11"/>
  <c r="AH9" i="11"/>
  <c r="AG9" i="11"/>
  <c r="AF9" i="11"/>
  <c r="AA9" i="11"/>
  <c r="Z9" i="11"/>
  <c r="Y9" i="11"/>
  <c r="X9" i="11"/>
  <c r="W9" i="11"/>
  <c r="S9" i="11"/>
  <c r="AB9" i="11" s="1"/>
  <c r="AI8" i="11"/>
  <c r="AH8" i="11"/>
  <c r="AG8" i="11"/>
  <c r="AF8" i="11"/>
  <c r="AA8" i="11"/>
  <c r="Z8" i="11"/>
  <c r="Y8" i="11"/>
  <c r="X8" i="11"/>
  <c r="W8" i="11"/>
  <c r="S8" i="11"/>
  <c r="T8" i="11" s="1"/>
  <c r="AC8" i="11" s="1"/>
  <c r="AI7" i="11"/>
  <c r="AH7" i="11"/>
  <c r="AG7" i="11"/>
  <c r="AF7" i="11"/>
  <c r="AA7" i="11"/>
  <c r="Z7" i="11"/>
  <c r="Y7" i="11"/>
  <c r="X7" i="11"/>
  <c r="W7" i="11"/>
  <c r="S7" i="11"/>
  <c r="T7" i="11" s="1"/>
  <c r="AI6" i="11"/>
  <c r="AH6" i="11"/>
  <c r="AG6" i="11"/>
  <c r="AF6" i="11"/>
  <c r="AA6" i="11"/>
  <c r="Z6" i="11"/>
  <c r="Y6" i="11"/>
  <c r="X6" i="11"/>
  <c r="W6" i="11"/>
  <c r="S6" i="11"/>
  <c r="AB6" i="11" s="1"/>
  <c r="AI5" i="11"/>
  <c r="AH5" i="11"/>
  <c r="AG5" i="11"/>
  <c r="AF5" i="11"/>
  <c r="AA5" i="11"/>
  <c r="Z5" i="11"/>
  <c r="Y5" i="11"/>
  <c r="X5" i="11"/>
  <c r="W5" i="11"/>
  <c r="S5" i="11"/>
  <c r="AB5" i="11" s="1"/>
  <c r="AI4" i="11"/>
  <c r="AH4" i="11"/>
  <c r="AG4" i="11"/>
  <c r="AF4" i="11"/>
  <c r="AA4" i="11"/>
  <c r="Z4" i="11"/>
  <c r="Y4" i="11"/>
  <c r="X4" i="11"/>
  <c r="W4" i="11"/>
  <c r="S4" i="11"/>
  <c r="T4" i="11" s="1"/>
  <c r="AC4" i="11" s="1"/>
  <c r="AI3" i="11"/>
  <c r="AH3" i="11"/>
  <c r="AG3" i="11"/>
  <c r="AF3" i="11"/>
  <c r="AA3" i="11"/>
  <c r="Z3" i="11"/>
  <c r="Y3" i="11"/>
  <c r="X3" i="11"/>
  <c r="W3" i="11"/>
  <c r="S3" i="11"/>
  <c r="T3" i="11" s="1"/>
  <c r="AI2" i="11"/>
  <c r="AH2" i="11"/>
  <c r="AG2" i="11"/>
  <c r="AF2" i="11"/>
  <c r="AA2" i="11"/>
  <c r="Z2" i="11"/>
  <c r="Y2" i="11"/>
  <c r="X2" i="11"/>
  <c r="W2" i="11"/>
  <c r="S2" i="11"/>
  <c r="AB2" i="11" s="1"/>
  <c r="T63" i="11" l="1"/>
  <c r="AC63" i="11" s="1"/>
  <c r="AF143" i="11"/>
  <c r="AJ2" i="11"/>
  <c r="AH135" i="11"/>
  <c r="AG110" i="11"/>
  <c r="AG147" i="11"/>
  <c r="S159" i="11"/>
  <c r="T159" i="11" s="1"/>
  <c r="AJ35" i="11"/>
  <c r="AA29" i="11"/>
  <c r="AB52" i="11"/>
  <c r="AC52" i="11" s="1"/>
  <c r="AD52" i="11" s="1"/>
  <c r="Y44" i="11"/>
  <c r="AB105" i="11"/>
  <c r="AG155" i="11"/>
  <c r="AA147" i="11"/>
  <c r="AB23" i="11"/>
  <c r="AJ32" i="11"/>
  <c r="AB130" i="11"/>
  <c r="AC130" i="11" s="1"/>
  <c r="S143" i="11"/>
  <c r="AB143" i="11" s="1"/>
  <c r="AJ126" i="11"/>
  <c r="AK126" i="11" s="1"/>
  <c r="AL126" i="11" s="1"/>
  <c r="AG29" i="11"/>
  <c r="AB47" i="11"/>
  <c r="AC47" i="11" s="1"/>
  <c r="AD47" i="11" s="1"/>
  <c r="W127" i="11"/>
  <c r="AJ130" i="11"/>
  <c r="AK130" i="11" s="1"/>
  <c r="AL130" i="11" s="1"/>
  <c r="Z143" i="11"/>
  <c r="AG44" i="11"/>
  <c r="X82" i="11"/>
  <c r="AK23" i="11"/>
  <c r="AJ96" i="11"/>
  <c r="AG106" i="11"/>
  <c r="AI106" i="11"/>
  <c r="X44" i="11"/>
  <c r="Y114" i="11"/>
  <c r="S78" i="11"/>
  <c r="AB78" i="11" s="1"/>
  <c r="AB137" i="11"/>
  <c r="AC137" i="11" s="1"/>
  <c r="AD137" i="11" s="1"/>
  <c r="AF94" i="11"/>
  <c r="AJ104" i="11"/>
  <c r="Y123" i="11"/>
  <c r="AG94" i="11"/>
  <c r="T32" i="11"/>
  <c r="AC32" i="11" s="1"/>
  <c r="T35" i="11"/>
  <c r="AK35" i="11" s="1"/>
  <c r="AB89" i="11"/>
  <c r="Y90" i="11"/>
  <c r="AH94" i="11"/>
  <c r="AB96" i="11"/>
  <c r="Z98" i="11"/>
  <c r="AB109" i="11"/>
  <c r="AB129" i="11"/>
  <c r="AC129" i="11" s="1"/>
  <c r="AD129" i="11" s="1"/>
  <c r="Z14" i="11"/>
  <c r="AI59" i="11"/>
  <c r="W70" i="11"/>
  <c r="AJ21" i="11"/>
  <c r="Z86" i="11"/>
  <c r="AB113" i="11"/>
  <c r="AI127" i="11"/>
  <c r="AI159" i="11"/>
  <c r="AB54" i="11"/>
  <c r="AC54" i="11" s="1"/>
  <c r="AD54" i="11" s="1"/>
  <c r="Y59" i="11"/>
  <c r="AJ84" i="11"/>
  <c r="AB121" i="11"/>
  <c r="AC121" i="11" s="1"/>
  <c r="AD121" i="11" s="1"/>
  <c r="AH155" i="11"/>
  <c r="AB158" i="11"/>
  <c r="AC158" i="11" s="1"/>
  <c r="AD158" i="11" s="1"/>
  <c r="AJ7" i="11"/>
  <c r="AJ18" i="11"/>
  <c r="AB56" i="11"/>
  <c r="AC56" i="11" s="1"/>
  <c r="AD56" i="11" s="1"/>
  <c r="AH82" i="11"/>
  <c r="S90" i="11"/>
  <c r="AB90" i="11" s="1"/>
  <c r="AF127" i="11"/>
  <c r="AA135" i="11"/>
  <c r="AJ64" i="11"/>
  <c r="X86" i="11"/>
  <c r="AB153" i="11"/>
  <c r="AC153" i="11" s="1"/>
  <c r="AD153" i="11" s="1"/>
  <c r="AJ53" i="11"/>
  <c r="AK53" i="11" s="1"/>
  <c r="AL53" i="11" s="1"/>
  <c r="AJ154" i="11"/>
  <c r="AK154" i="11" s="1"/>
  <c r="AL154" i="11" s="1"/>
  <c r="AH14" i="11"/>
  <c r="AJ51" i="11"/>
  <c r="AK51" i="11" s="1"/>
  <c r="AL51" i="11" s="1"/>
  <c r="AI78" i="11"/>
  <c r="W106" i="11"/>
  <c r="W119" i="11"/>
  <c r="AH127" i="11"/>
  <c r="AB157" i="11"/>
  <c r="AC157" i="11" s="1"/>
  <c r="AD157" i="11" s="1"/>
  <c r="AJ161" i="11"/>
  <c r="AK161" i="11" s="1"/>
  <c r="AL161" i="11" s="1"/>
  <c r="S163" i="11"/>
  <c r="AJ163" i="11" s="1"/>
  <c r="S70" i="11"/>
  <c r="AB70" i="11" s="1"/>
  <c r="AJ150" i="11"/>
  <c r="T10" i="11"/>
  <c r="AK10" i="11" s="1"/>
  <c r="Z78" i="11"/>
  <c r="X98" i="11"/>
  <c r="AI119" i="11"/>
  <c r="AD130" i="11"/>
  <c r="Z151" i="11"/>
  <c r="AB8" i="11"/>
  <c r="AA14" i="11"/>
  <c r="AJ23" i="11"/>
  <c r="AF29" i="11"/>
  <c r="AJ49" i="11"/>
  <c r="AK49" i="11" s="1"/>
  <c r="AL49" i="11" s="1"/>
  <c r="AB51" i="11"/>
  <c r="AC51" i="11" s="1"/>
  <c r="AD51" i="11" s="1"/>
  <c r="AB57" i="11"/>
  <c r="AC57" i="11" s="1"/>
  <c r="AD57" i="11" s="1"/>
  <c r="T64" i="11"/>
  <c r="AC64" i="11" s="1"/>
  <c r="T84" i="11"/>
  <c r="U84" i="11" s="1"/>
  <c r="AK96" i="11"/>
  <c r="W114" i="11"/>
  <c r="AH123" i="11"/>
  <c r="AH131" i="11"/>
  <c r="AF135" i="11"/>
  <c r="AJ138" i="11"/>
  <c r="AK138" i="11" s="1"/>
  <c r="AL138" i="11" s="1"/>
  <c r="AJ141" i="11"/>
  <c r="AK141" i="11" s="1"/>
  <c r="AL141" i="11" s="1"/>
  <c r="AA151" i="11"/>
  <c r="AJ158" i="11"/>
  <c r="AK158" i="11" s="1"/>
  <c r="AL158" i="11" s="1"/>
  <c r="T40" i="11"/>
  <c r="U40" i="11" s="1"/>
  <c r="AD40" i="11" s="1"/>
  <c r="U105" i="11"/>
  <c r="AD105" i="11" s="1"/>
  <c r="AJ122" i="11"/>
  <c r="AK122" i="11" s="1"/>
  <c r="AL122" i="11" s="1"/>
  <c r="AJ17" i="11"/>
  <c r="AJ22" i="11"/>
  <c r="AJ40" i="11"/>
  <c r="AJ69" i="11"/>
  <c r="AK69" i="11" s="1"/>
  <c r="AL69" i="11" s="1"/>
  <c r="AH74" i="11"/>
  <c r="S82" i="11"/>
  <c r="AB82" i="11" s="1"/>
  <c r="Y102" i="11"/>
  <c r="AA123" i="11"/>
  <c r="AG139" i="11"/>
  <c r="AG159" i="11"/>
  <c r="AB48" i="11"/>
  <c r="AC48" i="11" s="1"/>
  <c r="AD48" i="11" s="1"/>
  <c r="AJ142" i="11"/>
  <c r="AK142" i="11" s="1"/>
  <c r="AL142" i="11" s="1"/>
  <c r="AB55" i="11"/>
  <c r="AC55" i="11" s="1"/>
  <c r="AD55" i="11" s="1"/>
  <c r="AI74" i="11"/>
  <c r="Z82" i="11"/>
  <c r="W90" i="11"/>
  <c r="X110" i="11"/>
  <c r="AG119" i="11"/>
  <c r="X151" i="11"/>
  <c r="AH159" i="11"/>
  <c r="AI163" i="11"/>
  <c r="AF74" i="11"/>
  <c r="T6" i="11"/>
  <c r="U6" i="11" s="1"/>
  <c r="AG74" i="11"/>
  <c r="X102" i="11"/>
  <c r="X139" i="11"/>
  <c r="AJ162" i="11"/>
  <c r="AK162" i="11" s="1"/>
  <c r="AL162" i="11" s="1"/>
  <c r="AJ3" i="11"/>
  <c r="AJ8" i="11"/>
  <c r="AJ6" i="11"/>
  <c r="AK8" i="11"/>
  <c r="Y14" i="11"/>
  <c r="T21" i="11"/>
  <c r="U21" i="11" s="1"/>
  <c r="T25" i="11"/>
  <c r="AK25" i="11" s="1"/>
  <c r="Z29" i="11"/>
  <c r="Y78" i="11"/>
  <c r="X90" i="11"/>
  <c r="AA102" i="11"/>
  <c r="AJ105" i="11"/>
  <c r="AF131" i="11"/>
  <c r="AI139" i="11"/>
  <c r="AB142" i="11"/>
  <c r="AC142" i="11" s="1"/>
  <c r="AD142" i="11" s="1"/>
  <c r="AJ146" i="11"/>
  <c r="AK146" i="11" s="1"/>
  <c r="AL146" i="11" s="1"/>
  <c r="AB150" i="11"/>
  <c r="AC150" i="11" s="1"/>
  <c r="AD150" i="11" s="1"/>
  <c r="Y151" i="11"/>
  <c r="AJ157" i="11"/>
  <c r="AK157" i="11" s="1"/>
  <c r="AL157" i="11" s="1"/>
  <c r="AB162" i="11"/>
  <c r="AC162" i="11" s="1"/>
  <c r="AD162" i="11" s="1"/>
  <c r="AI14" i="11"/>
  <c r="AG14" i="11"/>
  <c r="W14" i="11"/>
  <c r="AA59" i="11"/>
  <c r="AA98" i="11"/>
  <c r="AI44" i="11"/>
  <c r="AA44" i="11"/>
  <c r="T67" i="11"/>
  <c r="AJ67" i="11"/>
  <c r="AI114" i="11"/>
  <c r="X143" i="11"/>
  <c r="AF14" i="11"/>
  <c r="AK63" i="11"/>
  <c r="AA74" i="11"/>
  <c r="AH86" i="11"/>
  <c r="AJ101" i="11"/>
  <c r="Y106" i="11"/>
  <c r="AG123" i="11"/>
  <c r="AA131" i="11"/>
  <c r="AA139" i="11"/>
  <c r="AJ10" i="11"/>
  <c r="X14" i="11"/>
  <c r="AJ25" i="11"/>
  <c r="AI29" i="11"/>
  <c r="T43" i="11"/>
  <c r="U43" i="11" s="1"/>
  <c r="AD43" i="11" s="1"/>
  <c r="AJ47" i="11"/>
  <c r="AK47" i="11" s="1"/>
  <c r="AL47" i="11" s="1"/>
  <c r="AJ55" i="11"/>
  <c r="AK55" i="11" s="1"/>
  <c r="AL55" i="11" s="1"/>
  <c r="AJ58" i="11"/>
  <c r="AK58" i="11" s="1"/>
  <c r="AL58" i="11" s="1"/>
  <c r="AA78" i="11"/>
  <c r="AJ81" i="11"/>
  <c r="T88" i="11"/>
  <c r="AA90" i="11"/>
  <c r="Y94" i="11"/>
  <c r="T104" i="11"/>
  <c r="U104" i="11" s="1"/>
  <c r="AL104" i="11" s="1"/>
  <c r="AK105" i="11"/>
  <c r="AF110" i="11"/>
  <c r="AG114" i="11"/>
  <c r="AB122" i="11"/>
  <c r="AC122" i="11" s="1"/>
  <c r="AD122" i="11" s="1"/>
  <c r="AJ125" i="11"/>
  <c r="AK125" i="11" s="1"/>
  <c r="AL125" i="11" s="1"/>
  <c r="AG127" i="11"/>
  <c r="AJ129" i="11"/>
  <c r="AK129" i="11" s="1"/>
  <c r="AL129" i="11" s="1"/>
  <c r="AG131" i="11"/>
  <c r="AB134" i="11"/>
  <c r="AC134" i="11" s="1"/>
  <c r="AD134" i="11" s="1"/>
  <c r="AF159" i="11"/>
  <c r="AJ50" i="11"/>
  <c r="AK50" i="11" s="1"/>
  <c r="AL50" i="11" s="1"/>
  <c r="AF90" i="11"/>
  <c r="AB118" i="11"/>
  <c r="AC118" i="11" s="1"/>
  <c r="AD118" i="11" s="1"/>
  <c r="AJ133" i="11"/>
  <c r="AK133" i="11" s="1"/>
  <c r="AL133" i="11" s="1"/>
  <c r="AJ137" i="11"/>
  <c r="AK137" i="11" s="1"/>
  <c r="AL137" i="11" s="1"/>
  <c r="AB138" i="11"/>
  <c r="AC138" i="11" s="1"/>
  <c r="AD138" i="11" s="1"/>
  <c r="AB146" i="11"/>
  <c r="AC146" i="11" s="1"/>
  <c r="AD146" i="11" s="1"/>
  <c r="AJ149" i="11"/>
  <c r="AK149" i="11" s="1"/>
  <c r="AL149" i="11" s="1"/>
  <c r="AJ153" i="11"/>
  <c r="AK153" i="11" s="1"/>
  <c r="AL153" i="11" s="1"/>
  <c r="AB154" i="11"/>
  <c r="AC154" i="11" s="1"/>
  <c r="AD154" i="11" s="1"/>
  <c r="AH163" i="11"/>
  <c r="S29" i="11"/>
  <c r="T29" i="11" s="1"/>
  <c r="AB37" i="11"/>
  <c r="AJ43" i="11"/>
  <c r="AB49" i="11"/>
  <c r="AC49" i="11" s="1"/>
  <c r="AD49" i="11" s="1"/>
  <c r="T72" i="11"/>
  <c r="U72" i="11" s="1"/>
  <c r="AD72" i="11" s="1"/>
  <c r="W78" i="11"/>
  <c r="AG78" i="11"/>
  <c r="W82" i="11"/>
  <c r="T85" i="11"/>
  <c r="AK85" i="11" s="1"/>
  <c r="AI90" i="11"/>
  <c r="AJ117" i="11"/>
  <c r="AK117" i="11" s="1"/>
  <c r="AL117" i="11" s="1"/>
  <c r="S127" i="11"/>
  <c r="AB127" i="11" s="1"/>
  <c r="S135" i="11"/>
  <c r="AB135" i="11" s="1"/>
  <c r="AJ145" i="11"/>
  <c r="AK145" i="11" s="1"/>
  <c r="AL145" i="11" s="1"/>
  <c r="AB161" i="11"/>
  <c r="AC161" i="11" s="1"/>
  <c r="AD161" i="11" s="1"/>
  <c r="AJ41" i="11"/>
  <c r="Y143" i="11"/>
  <c r="Y29" i="11"/>
  <c r="AL39" i="11"/>
  <c r="W44" i="11"/>
  <c r="AB53" i="11"/>
  <c r="AC53" i="11" s="1"/>
  <c r="AD53" i="11" s="1"/>
  <c r="AJ54" i="11"/>
  <c r="AK54" i="11" s="1"/>
  <c r="AL54" i="11" s="1"/>
  <c r="AJ57" i="11"/>
  <c r="AK57" i="11" s="1"/>
  <c r="AL57" i="11" s="1"/>
  <c r="AH59" i="11"/>
  <c r="Y70" i="11"/>
  <c r="AJ85" i="11"/>
  <c r="Z94" i="11"/>
  <c r="T101" i="11"/>
  <c r="U101" i="11" s="1"/>
  <c r="AL101" i="11" s="1"/>
  <c r="S110" i="11"/>
  <c r="AB110" i="11" s="1"/>
  <c r="S114" i="11"/>
  <c r="AJ114" i="11" s="1"/>
  <c r="Y119" i="11"/>
  <c r="AB125" i="11"/>
  <c r="AC125" i="11" s="1"/>
  <c r="AD125" i="11" s="1"/>
  <c r="Z127" i="11"/>
  <c r="S131" i="11"/>
  <c r="T131" i="11" s="1"/>
  <c r="AB133" i="11"/>
  <c r="AC133" i="11" s="1"/>
  <c r="AD133" i="11" s="1"/>
  <c r="Z135" i="11"/>
  <c r="AB141" i="11"/>
  <c r="AC141" i="11" s="1"/>
  <c r="AD141" i="11" s="1"/>
  <c r="AB149" i="11"/>
  <c r="AC149" i="11" s="1"/>
  <c r="AD149" i="11" s="1"/>
  <c r="AF163" i="11"/>
  <c r="AG59" i="11"/>
  <c r="AH110" i="11"/>
  <c r="Z123" i="11"/>
  <c r="T2" i="11"/>
  <c r="S14" i="11"/>
  <c r="AB14" i="11" s="1"/>
  <c r="T17" i="11"/>
  <c r="AF44" i="11"/>
  <c r="AJ52" i="11"/>
  <c r="AK52" i="11" s="1"/>
  <c r="AL52" i="11" s="1"/>
  <c r="AJ63" i="11"/>
  <c r="AF86" i="11"/>
  <c r="AJ89" i="11"/>
  <c r="U96" i="11"/>
  <c r="AL96" i="11" s="1"/>
  <c r="AG102" i="11"/>
  <c r="AA106" i="11"/>
  <c r="Z110" i="11"/>
  <c r="AJ113" i="11"/>
  <c r="AB117" i="11"/>
  <c r="AC117" i="11" s="1"/>
  <c r="AD117" i="11" s="1"/>
  <c r="AI123" i="11"/>
  <c r="AB126" i="11"/>
  <c r="AC126" i="11" s="1"/>
  <c r="AD126" i="11" s="1"/>
  <c r="Z131" i="11"/>
  <c r="AI135" i="11"/>
  <c r="AG135" i="11"/>
  <c r="AB145" i="11"/>
  <c r="AC145" i="11" s="1"/>
  <c r="AD145" i="11" s="1"/>
  <c r="AI147" i="11"/>
  <c r="AK150" i="11"/>
  <c r="AL150" i="11" s="1"/>
  <c r="AG163" i="11"/>
  <c r="AC3" i="11"/>
  <c r="AK3" i="11"/>
  <c r="U3" i="11"/>
  <c r="AC18" i="11"/>
  <c r="AK18" i="11"/>
  <c r="U18" i="11"/>
  <c r="U36" i="11"/>
  <c r="AK36" i="11"/>
  <c r="AC36" i="11"/>
  <c r="U7" i="11"/>
  <c r="AK7" i="11"/>
  <c r="AC7" i="11"/>
  <c r="W98" i="11"/>
  <c r="AF98" i="11"/>
  <c r="AB7" i="11"/>
  <c r="U32" i="11"/>
  <c r="AB11" i="11"/>
  <c r="AK12" i="11"/>
  <c r="AB26" i="11"/>
  <c r="W29" i="11"/>
  <c r="AC34" i="11"/>
  <c r="AK34" i="11"/>
  <c r="U34" i="11"/>
  <c r="AB42" i="11"/>
  <c r="Z74" i="11"/>
  <c r="X78" i="11"/>
  <c r="T92" i="11"/>
  <c r="AJ92" i="11"/>
  <c r="AB92" i="11"/>
  <c r="AH102" i="11"/>
  <c r="Z102" i="11"/>
  <c r="AF114" i="11"/>
  <c r="X114" i="11"/>
  <c r="U4" i="11"/>
  <c r="T11" i="11"/>
  <c r="AB12" i="11"/>
  <c r="AJ13" i="11"/>
  <c r="T13" i="11"/>
  <c r="U19" i="11"/>
  <c r="T26" i="11"/>
  <c r="AB27" i="11"/>
  <c r="X29" i="11"/>
  <c r="AB33" i="11"/>
  <c r="AJ36" i="11"/>
  <c r="T42" i="11"/>
  <c r="Z59" i="11"/>
  <c r="U69" i="11"/>
  <c r="AD69" i="11" s="1"/>
  <c r="AB72" i="11"/>
  <c r="W74" i="11"/>
  <c r="Y86" i="11"/>
  <c r="AG86" i="11"/>
  <c r="AF147" i="11"/>
  <c r="X147" i="11"/>
  <c r="T73" i="11"/>
  <c r="AJ73" i="11"/>
  <c r="U27" i="11"/>
  <c r="U33" i="11"/>
  <c r="AC33" i="11"/>
  <c r="AH98" i="11"/>
  <c r="AJ19" i="11"/>
  <c r="AH44" i="11"/>
  <c r="Z44" i="11"/>
  <c r="X70" i="11"/>
  <c r="T76" i="11"/>
  <c r="AJ76" i="11"/>
  <c r="AF102" i="11"/>
  <c r="W102" i="11"/>
  <c r="AF123" i="11"/>
  <c r="X123" i="11"/>
  <c r="AB36" i="11"/>
  <c r="AJ77" i="11"/>
  <c r="T77" i="11"/>
  <c r="AB77" i="11"/>
  <c r="U12" i="11"/>
  <c r="S86" i="11"/>
  <c r="AI86" i="11"/>
  <c r="AA86" i="11"/>
  <c r="X127" i="11"/>
  <c r="AA127" i="11"/>
  <c r="T9" i="11"/>
  <c r="AJ9" i="11"/>
  <c r="T22" i="11"/>
  <c r="U37" i="11"/>
  <c r="AC37" i="11"/>
  <c r="AF59" i="11"/>
  <c r="X59" i="11"/>
  <c r="AI82" i="11"/>
  <c r="AA82" i="11"/>
  <c r="AF155" i="11"/>
  <c r="X155" i="11"/>
  <c r="AJ4" i="11"/>
  <c r="AB18" i="11"/>
  <c r="AK19" i="11"/>
  <c r="U23" i="11"/>
  <c r="AJ27" i="11"/>
  <c r="AH29" i="11"/>
  <c r="AJ33" i="11"/>
  <c r="AB50" i="11"/>
  <c r="AC50" i="11" s="1"/>
  <c r="AD50" i="11" s="1"/>
  <c r="AG70" i="11"/>
  <c r="AI70" i="11"/>
  <c r="Z70" i="11"/>
  <c r="U112" i="11"/>
  <c r="AK112" i="11"/>
  <c r="AC112" i="11"/>
  <c r="AJ118" i="11"/>
  <c r="AK118" i="11" s="1"/>
  <c r="AL118" i="11" s="1"/>
  <c r="AD97" i="11"/>
  <c r="X106" i="11"/>
  <c r="AF106" i="11"/>
  <c r="T24" i="11"/>
  <c r="AJ24" i="11"/>
  <c r="AB58" i="11"/>
  <c r="AC58" i="11" s="1"/>
  <c r="AD58" i="11" s="1"/>
  <c r="AH106" i="11"/>
  <c r="Z106" i="11"/>
  <c r="S106" i="11"/>
  <c r="AB3" i="11"/>
  <c r="AK4" i="11"/>
  <c r="U8" i="11"/>
  <c r="AB4" i="11"/>
  <c r="T5" i="11"/>
  <c r="AJ5" i="11"/>
  <c r="AJ12" i="11"/>
  <c r="AB19" i="11"/>
  <c r="T20" i="11"/>
  <c r="AJ20" i="11"/>
  <c r="AK27" i="11"/>
  <c r="AK33" i="11"/>
  <c r="AJ37" i="11"/>
  <c r="S44" i="11"/>
  <c r="S59" i="11"/>
  <c r="AB69" i="11"/>
  <c r="AF70" i="11"/>
  <c r="X74" i="11"/>
  <c r="AF78" i="11"/>
  <c r="AA94" i="11"/>
  <c r="AI94" i="11"/>
  <c r="S94" i="11"/>
  <c r="AH139" i="11"/>
  <c r="Z139" i="11"/>
  <c r="AI143" i="11"/>
  <c r="AH143" i="11"/>
  <c r="W143" i="11"/>
  <c r="AG143" i="11"/>
  <c r="AG151" i="11"/>
  <c r="AI151" i="11"/>
  <c r="W151" i="11"/>
  <c r="T28" i="11"/>
  <c r="T41" i="11"/>
  <c r="AJ48" i="11"/>
  <c r="AK48" i="11" s="1"/>
  <c r="AL48" i="11" s="1"/>
  <c r="AJ56" i="11"/>
  <c r="AK56" i="11" s="1"/>
  <c r="AL56" i="11" s="1"/>
  <c r="W59" i="11"/>
  <c r="S74" i="11"/>
  <c r="W94" i="11"/>
  <c r="AJ109" i="11"/>
  <c r="S119" i="11"/>
  <c r="AA119" i="11"/>
  <c r="Z159" i="11"/>
  <c r="AJ28" i="11"/>
  <c r="AJ34" i="11"/>
  <c r="AB63" i="11"/>
  <c r="AB67" i="11"/>
  <c r="T68" i="11"/>
  <c r="AJ68" i="11"/>
  <c r="AH70" i="11"/>
  <c r="Y74" i="11"/>
  <c r="AB81" i="11"/>
  <c r="AB88" i="11"/>
  <c r="AG98" i="11"/>
  <c r="Y98" i="11"/>
  <c r="S102" i="11"/>
  <c r="AI102" i="11"/>
  <c r="AB108" i="11"/>
  <c r="U109" i="11"/>
  <c r="AC109" i="11"/>
  <c r="AH114" i="11"/>
  <c r="Z114" i="11"/>
  <c r="X119" i="11"/>
  <c r="AF119" i="11"/>
  <c r="X131" i="11"/>
  <c r="AJ134" i="11"/>
  <c r="AK134" i="11" s="1"/>
  <c r="AL134" i="11" s="1"/>
  <c r="AB34" i="11"/>
  <c r="AA70" i="11"/>
  <c r="AB80" i="11"/>
  <c r="AF82" i="11"/>
  <c r="U89" i="11"/>
  <c r="AC89" i="11"/>
  <c r="U63" i="11"/>
  <c r="T80" i="11"/>
  <c r="U81" i="11"/>
  <c r="AC81" i="11"/>
  <c r="AH90" i="11"/>
  <c r="Z90" i="11"/>
  <c r="X94" i="11"/>
  <c r="S98" i="11"/>
  <c r="AI98" i="11"/>
  <c r="AJ100" i="11"/>
  <c r="T100" i="11"/>
  <c r="T108" i="11"/>
  <c r="AI110" i="11"/>
  <c r="AA110" i="11"/>
  <c r="AJ112" i="11"/>
  <c r="AB112" i="11"/>
  <c r="AH119" i="11"/>
  <c r="Z119" i="11"/>
  <c r="AF139" i="11"/>
  <c r="Y155" i="11"/>
  <c r="Z155" i="11"/>
  <c r="AG82" i="11"/>
  <c r="Y82" i="11"/>
  <c r="AG90" i="11"/>
  <c r="Y110" i="11"/>
  <c r="AC113" i="11"/>
  <c r="U113" i="11"/>
  <c r="AJ121" i="11"/>
  <c r="AK121" i="11" s="1"/>
  <c r="AL121" i="11" s="1"/>
  <c r="W139" i="11"/>
  <c r="AH78" i="11"/>
  <c r="W86" i="11"/>
  <c r="Y131" i="11"/>
  <c r="W135" i="11"/>
  <c r="S139" i="11"/>
  <c r="Y147" i="11"/>
  <c r="Z163" i="11"/>
  <c r="AA163" i="11"/>
  <c r="X163" i="11"/>
  <c r="W110" i="11"/>
  <c r="S123" i="11"/>
  <c r="Y127" i="11"/>
  <c r="X135" i="11"/>
  <c r="W163" i="11"/>
  <c r="Y163" i="11"/>
  <c r="W123" i="11"/>
  <c r="AA143" i="11"/>
  <c r="AA159" i="11"/>
  <c r="Y139" i="11"/>
  <c r="Z147" i="11"/>
  <c r="AA155" i="11"/>
  <c r="Y159" i="11"/>
  <c r="W131" i="11"/>
  <c r="S147" i="11"/>
  <c r="AH147" i="11"/>
  <c r="AH151" i="11"/>
  <c r="S151" i="11"/>
  <c r="AF151" i="11"/>
  <c r="S155" i="11"/>
  <c r="AI155" i="11"/>
  <c r="W159" i="11"/>
  <c r="W147" i="11"/>
  <c r="W155" i="11"/>
  <c r="AB159" i="11" l="1"/>
  <c r="AJ159" i="11"/>
  <c r="AD104" i="11"/>
  <c r="T143" i="11"/>
  <c r="U143" i="11" s="1"/>
  <c r="AJ143" i="11"/>
  <c r="AD96" i="11"/>
  <c r="AJ90" i="11"/>
  <c r="AK101" i="11"/>
  <c r="U35" i="11"/>
  <c r="AL35" i="11" s="1"/>
  <c r="T90" i="11"/>
  <c r="AC90" i="11" s="1"/>
  <c r="AC40" i="11"/>
  <c r="AJ135" i="11"/>
  <c r="T82" i="11"/>
  <c r="U82" i="11" s="1"/>
  <c r="T135" i="11"/>
  <c r="AC135" i="11" s="1"/>
  <c r="AJ127" i="11"/>
  <c r="AK32" i="11"/>
  <c r="AK84" i="11"/>
  <c r="AC104" i="11"/>
  <c r="T127" i="11"/>
  <c r="U127" i="11" s="1"/>
  <c r="AL40" i="11"/>
  <c r="T78" i="11"/>
  <c r="U78" i="11" s="1"/>
  <c r="AL78" i="11" s="1"/>
  <c r="AJ78" i="11"/>
  <c r="AC35" i="11"/>
  <c r="T70" i="11"/>
  <c r="U70" i="11" s="1"/>
  <c r="AD70" i="11" s="1"/>
  <c r="AD101" i="11"/>
  <c r="AL105" i="11"/>
  <c r="AJ70" i="11"/>
  <c r="AK40" i="11"/>
  <c r="AJ29" i="11"/>
  <c r="AB29" i="11"/>
  <c r="AC101" i="11"/>
  <c r="AB163" i="11"/>
  <c r="T163" i="11"/>
  <c r="AC163" i="11" s="1"/>
  <c r="AC84" i="11"/>
  <c r="U64" i="11"/>
  <c r="AD64" i="11" s="1"/>
  <c r="AJ82" i="11"/>
  <c r="AC10" i="11"/>
  <c r="AK64" i="11"/>
  <c r="AC43" i="11"/>
  <c r="AC72" i="11"/>
  <c r="AD84" i="11"/>
  <c r="AL84" i="11"/>
  <c r="AB131" i="11"/>
  <c r="AL72" i="11"/>
  <c r="AK21" i="11"/>
  <c r="AC21" i="11"/>
  <c r="AL43" i="11"/>
  <c r="AJ131" i="11"/>
  <c r="U25" i="11"/>
  <c r="AL25" i="11" s="1"/>
  <c r="AK72" i="11"/>
  <c r="U10" i="11"/>
  <c r="AL10" i="11" s="1"/>
  <c r="AC25" i="11"/>
  <c r="AK6" i="11"/>
  <c r="AC6" i="11"/>
  <c r="AJ14" i="11"/>
  <c r="AC85" i="11"/>
  <c r="AK17" i="11"/>
  <c r="AC17" i="11"/>
  <c r="U17" i="11"/>
  <c r="AB114" i="11"/>
  <c r="U88" i="11"/>
  <c r="AK88" i="11"/>
  <c r="U85" i="11"/>
  <c r="AD85" i="11" s="1"/>
  <c r="AK43" i="11"/>
  <c r="T114" i="11"/>
  <c r="AK114" i="11" s="1"/>
  <c r="AK2" i="11"/>
  <c r="AC2" i="11"/>
  <c r="U2" i="11"/>
  <c r="T110" i="11"/>
  <c r="AK110" i="11" s="1"/>
  <c r="AK104" i="11"/>
  <c r="AJ110" i="11"/>
  <c r="AC67" i="11"/>
  <c r="AK67" i="11"/>
  <c r="U67" i="11"/>
  <c r="AD67" i="11" s="1"/>
  <c r="AC88" i="11"/>
  <c r="T14" i="11"/>
  <c r="AC14" i="11" s="1"/>
  <c r="AC131" i="11"/>
  <c r="U131" i="11"/>
  <c r="AK131" i="11"/>
  <c r="AC22" i="11"/>
  <c r="AK22" i="11"/>
  <c r="U22" i="11"/>
  <c r="T139" i="11"/>
  <c r="AJ139" i="11"/>
  <c r="AB139" i="11"/>
  <c r="AL113" i="11"/>
  <c r="AD113" i="11"/>
  <c r="AC29" i="11"/>
  <c r="AK29" i="11"/>
  <c r="U26" i="11"/>
  <c r="AC26" i="11"/>
  <c r="AK26" i="11"/>
  <c r="AC68" i="11"/>
  <c r="U68" i="11"/>
  <c r="AK68" i="11"/>
  <c r="AJ44" i="11"/>
  <c r="AB44" i="11"/>
  <c r="T44" i="11"/>
  <c r="U9" i="11"/>
  <c r="AC9" i="11"/>
  <c r="AK9" i="11"/>
  <c r="AJ151" i="11"/>
  <c r="AB151" i="11"/>
  <c r="T151" i="11"/>
  <c r="T102" i="11"/>
  <c r="AJ102" i="11"/>
  <c r="AB102" i="11"/>
  <c r="AD37" i="11"/>
  <c r="AL37" i="11"/>
  <c r="AB86" i="11"/>
  <c r="T86" i="11"/>
  <c r="AJ86" i="11"/>
  <c r="AC76" i="11"/>
  <c r="AK76" i="11"/>
  <c r="U76" i="11"/>
  <c r="AL27" i="11"/>
  <c r="AD27" i="11"/>
  <c r="U100" i="11"/>
  <c r="AC100" i="11"/>
  <c r="AK100" i="11"/>
  <c r="AD81" i="11"/>
  <c r="AL81" i="11"/>
  <c r="AC28" i="11"/>
  <c r="AK28" i="11"/>
  <c r="U28" i="11"/>
  <c r="U29" i="11"/>
  <c r="U11" i="11"/>
  <c r="AC11" i="11"/>
  <c r="AK11" i="11"/>
  <c r="U92" i="11"/>
  <c r="AK92" i="11"/>
  <c r="AC92" i="11"/>
  <c r="AD7" i="11"/>
  <c r="AL7" i="11"/>
  <c r="AC80" i="11"/>
  <c r="AK80" i="11"/>
  <c r="U80" i="11"/>
  <c r="U5" i="11"/>
  <c r="AC5" i="11"/>
  <c r="AK5" i="11"/>
  <c r="AL3" i="11"/>
  <c r="AD3" i="11"/>
  <c r="T59" i="11"/>
  <c r="AJ59" i="11"/>
  <c r="AB59" i="11"/>
  <c r="T98" i="11"/>
  <c r="AJ98" i="11"/>
  <c r="AB98" i="11"/>
  <c r="AJ94" i="11"/>
  <c r="T94" i="11"/>
  <c r="AB94" i="11"/>
  <c r="AL8" i="11"/>
  <c r="AD8" i="11"/>
  <c r="AC159" i="11"/>
  <c r="AK159" i="11"/>
  <c r="U159" i="11"/>
  <c r="AD89" i="11"/>
  <c r="AL89" i="11"/>
  <c r="AD109" i="11"/>
  <c r="AL109" i="11"/>
  <c r="U20" i="11"/>
  <c r="AC20" i="11"/>
  <c r="AK20" i="11"/>
  <c r="AD112" i="11"/>
  <c r="AL112" i="11"/>
  <c r="AD33" i="11"/>
  <c r="AL33" i="11"/>
  <c r="AL19" i="11"/>
  <c r="AD19" i="11"/>
  <c r="AD6" i="11"/>
  <c r="AL6" i="11"/>
  <c r="AC73" i="11"/>
  <c r="AK73" i="11"/>
  <c r="U73" i="11"/>
  <c r="AL4" i="11"/>
  <c r="AD4" i="11"/>
  <c r="U108" i="11"/>
  <c r="AC108" i="11"/>
  <c r="AK108" i="11"/>
  <c r="AK41" i="11"/>
  <c r="AC41" i="11"/>
  <c r="U41" i="11"/>
  <c r="AD21" i="11"/>
  <c r="AL21" i="11"/>
  <c r="U13" i="11"/>
  <c r="AC13" i="11"/>
  <c r="AK13" i="11"/>
  <c r="AD32" i="11"/>
  <c r="AL32" i="11"/>
  <c r="AL36" i="11"/>
  <c r="AD36" i="11"/>
  <c r="AL63" i="11"/>
  <c r="AD63" i="11"/>
  <c r="AJ147" i="11"/>
  <c r="T147" i="11"/>
  <c r="AB147" i="11"/>
  <c r="T119" i="11"/>
  <c r="AJ119" i="11"/>
  <c r="AB119" i="11"/>
  <c r="T106" i="11"/>
  <c r="AJ106" i="11"/>
  <c r="AB106" i="11"/>
  <c r="AK42" i="11"/>
  <c r="U42" i="11"/>
  <c r="AC42" i="11"/>
  <c r="AL12" i="11"/>
  <c r="AD12" i="11"/>
  <c r="T155" i="11"/>
  <c r="AJ155" i="11"/>
  <c r="AB155" i="11"/>
  <c r="AJ123" i="11"/>
  <c r="T123" i="11"/>
  <c r="AB123" i="11"/>
  <c r="T74" i="11"/>
  <c r="AB74" i="11"/>
  <c r="AJ74" i="11"/>
  <c r="U24" i="11"/>
  <c r="AC24" i="11"/>
  <c r="AK24" i="11"/>
  <c r="AL23" i="11"/>
  <c r="AD23" i="11"/>
  <c r="AC77" i="11"/>
  <c r="AK77" i="11"/>
  <c r="U77" i="11"/>
  <c r="AL34" i="11"/>
  <c r="AD34" i="11"/>
  <c r="AL18" i="11"/>
  <c r="AD18" i="11"/>
  <c r="AK143" i="11" l="1"/>
  <c r="AC143" i="11"/>
  <c r="AD35" i="11"/>
  <c r="AL70" i="11"/>
  <c r="AC70" i="11"/>
  <c r="AK82" i="11"/>
  <c r="AK78" i="11"/>
  <c r="AK135" i="11"/>
  <c r="AC82" i="11"/>
  <c r="U135" i="11"/>
  <c r="AL135" i="11" s="1"/>
  <c r="AD78" i="11"/>
  <c r="AC78" i="11"/>
  <c r="U90" i="11"/>
  <c r="AD90" i="11" s="1"/>
  <c r="U163" i="11"/>
  <c r="AL163" i="11" s="1"/>
  <c r="AK163" i="11"/>
  <c r="AC127" i="11"/>
  <c r="AK90" i="11"/>
  <c r="U14" i="11"/>
  <c r="AL14" i="11" s="1"/>
  <c r="AL85" i="11"/>
  <c r="AK127" i="11"/>
  <c r="AL64" i="11"/>
  <c r="AK70" i="11"/>
  <c r="AD10" i="11"/>
  <c r="U110" i="11"/>
  <c r="AL110" i="11" s="1"/>
  <c r="AK14" i="11"/>
  <c r="AL67" i="11"/>
  <c r="U114" i="11"/>
  <c r="AL114" i="11" s="1"/>
  <c r="AC110" i="11"/>
  <c r="AD25" i="11"/>
  <c r="AC114" i="11"/>
  <c r="AD88" i="11"/>
  <c r="AL88" i="11"/>
  <c r="AD17" i="11"/>
  <c r="AL17" i="11"/>
  <c r="AD2" i="11"/>
  <c r="AL2" i="11"/>
  <c r="AL90" i="11"/>
  <c r="AL41" i="11"/>
  <c r="AD41" i="11"/>
  <c r="AK44" i="11"/>
  <c r="AC44" i="11"/>
  <c r="U44" i="11"/>
  <c r="AD42" i="11"/>
  <c r="AL42" i="11"/>
  <c r="AC106" i="11"/>
  <c r="AK106" i="11"/>
  <c r="U106" i="11"/>
  <c r="AD108" i="11"/>
  <c r="AL108" i="11"/>
  <c r="AK94" i="11"/>
  <c r="AC94" i="11"/>
  <c r="U94" i="11"/>
  <c r="AD92" i="11"/>
  <c r="AL92" i="11"/>
  <c r="AL73" i="11"/>
  <c r="AD73" i="11"/>
  <c r="AC59" i="11"/>
  <c r="AK59" i="11"/>
  <c r="U59" i="11"/>
  <c r="AD29" i="11"/>
  <c r="AL29" i="11"/>
  <c r="AD100" i="11"/>
  <c r="AL100" i="11"/>
  <c r="AD26" i="11"/>
  <c r="AL26" i="11"/>
  <c r="AC74" i="11"/>
  <c r="AK74" i="11"/>
  <c r="U74" i="11"/>
  <c r="AL143" i="11"/>
  <c r="AD143" i="11"/>
  <c r="AD28" i="11"/>
  <c r="AL28" i="11"/>
  <c r="AL76" i="11"/>
  <c r="AD76" i="11"/>
  <c r="AD9" i="11"/>
  <c r="AL9" i="11"/>
  <c r="AD131" i="11"/>
  <c r="AL131" i="11"/>
  <c r="AC119" i="11"/>
  <c r="AK119" i="11"/>
  <c r="U119" i="11"/>
  <c r="AC98" i="11"/>
  <c r="U98" i="11"/>
  <c r="AK98" i="11"/>
  <c r="AL80" i="11"/>
  <c r="AD80" i="11"/>
  <c r="AD11" i="11"/>
  <c r="AL11" i="11"/>
  <c r="U102" i="11"/>
  <c r="AC102" i="11"/>
  <c r="AK102" i="11"/>
  <c r="AD82" i="11"/>
  <c r="AL82" i="11"/>
  <c r="AC155" i="11"/>
  <c r="AK155" i="11"/>
  <c r="U155" i="11"/>
  <c r="AC151" i="11"/>
  <c r="AK151" i="11"/>
  <c r="U151" i="11"/>
  <c r="AL20" i="11"/>
  <c r="AD20" i="11"/>
  <c r="AL5" i="11"/>
  <c r="AD5" i="11"/>
  <c r="AL127" i="11"/>
  <c r="AD127" i="11"/>
  <c r="AK86" i="11"/>
  <c r="U86" i="11"/>
  <c r="AC86" i="11"/>
  <c r="AL22" i="11"/>
  <c r="AD22" i="11"/>
  <c r="AL13" i="11"/>
  <c r="AD13" i="11"/>
  <c r="AL24" i="11"/>
  <c r="AD24" i="11"/>
  <c r="AC123" i="11"/>
  <c r="AK123" i="11"/>
  <c r="U123" i="11"/>
  <c r="AL77" i="11"/>
  <c r="AD77" i="11"/>
  <c r="AC147" i="11"/>
  <c r="AK147" i="11"/>
  <c r="U147" i="11"/>
  <c r="AD159" i="11"/>
  <c r="AL159" i="11"/>
  <c r="AL68" i="11"/>
  <c r="AD68" i="11"/>
  <c r="AC139" i="11"/>
  <c r="AK139" i="11"/>
  <c r="U139" i="11"/>
  <c r="AD135" i="11" l="1"/>
  <c r="AD163" i="11"/>
  <c r="AD14" i="11"/>
  <c r="AD110" i="11"/>
  <c r="AD114" i="11"/>
  <c r="AD94" i="11"/>
  <c r="AL94" i="11"/>
  <c r="AL155" i="11"/>
  <c r="AD155" i="11"/>
  <c r="AD59" i="11"/>
  <c r="AL59" i="11"/>
  <c r="AD151" i="11"/>
  <c r="AL151" i="11"/>
  <c r="AD102" i="11"/>
  <c r="AL102" i="11"/>
  <c r="AL106" i="11"/>
  <c r="AD106" i="11"/>
  <c r="AL86" i="11"/>
  <c r="AD86" i="11"/>
  <c r="AL119" i="11"/>
  <c r="AD119" i="11"/>
  <c r="AL74" i="11"/>
  <c r="AD74" i="11"/>
  <c r="AL98" i="11"/>
  <c r="AD98" i="11"/>
  <c r="AL139" i="11"/>
  <c r="AD139" i="11"/>
  <c r="AD123" i="11"/>
  <c r="AL123" i="11"/>
  <c r="AD44" i="11"/>
  <c r="AL44" i="11"/>
  <c r="AL147" i="11"/>
  <c r="AD147" i="11"/>
  <c r="M27" i="10" l="1"/>
  <c r="M58" i="10" s="1"/>
  <c r="L27" i="10"/>
  <c r="K27" i="10"/>
  <c r="J27" i="10"/>
  <c r="J58" i="10" s="1"/>
  <c r="I27" i="10"/>
  <c r="H27" i="10"/>
  <c r="H58" i="10" s="1"/>
  <c r="G27" i="10"/>
  <c r="G58" i="10" s="1"/>
  <c r="F27" i="10"/>
  <c r="E27" i="10"/>
  <c r="E58" i="10" s="1"/>
  <c r="D27" i="10"/>
  <c r="C27" i="10"/>
  <c r="B27" i="10"/>
  <c r="B58" i="10" s="1"/>
  <c r="M26" i="10"/>
  <c r="M57" i="10" s="1"/>
  <c r="L26" i="10"/>
  <c r="L57" i="10" s="1"/>
  <c r="K26" i="10"/>
  <c r="J26" i="10"/>
  <c r="J57" i="10" s="1"/>
  <c r="I26" i="10"/>
  <c r="H26" i="10"/>
  <c r="G26" i="10"/>
  <c r="G57" i="10" s="1"/>
  <c r="F26" i="10"/>
  <c r="E26" i="10"/>
  <c r="E57" i="10" s="1"/>
  <c r="D26" i="10"/>
  <c r="D57" i="10" s="1"/>
  <c r="C26" i="10"/>
  <c r="B26" i="10"/>
  <c r="B57" i="10" s="1"/>
  <c r="M11" i="10"/>
  <c r="L11" i="10"/>
  <c r="L48" i="10" s="1"/>
  <c r="K11" i="10"/>
  <c r="K48" i="10" s="1"/>
  <c r="J11" i="10"/>
  <c r="J48" i="10" s="1"/>
  <c r="I11" i="10"/>
  <c r="I48" i="10" s="1"/>
  <c r="H11" i="10"/>
  <c r="H48" i="10" s="1"/>
  <c r="G11" i="10"/>
  <c r="G48" i="10" s="1"/>
  <c r="F11" i="10"/>
  <c r="F48" i="10" s="1"/>
  <c r="E11" i="10"/>
  <c r="D11" i="10"/>
  <c r="D48" i="10" s="1"/>
  <c r="C11" i="10"/>
  <c r="C48" i="10" s="1"/>
  <c r="B11" i="10"/>
  <c r="M10" i="10"/>
  <c r="L10" i="10"/>
  <c r="L47" i="10" s="1"/>
  <c r="K10" i="10"/>
  <c r="K47" i="10" s="1"/>
  <c r="J10" i="10"/>
  <c r="I10" i="10"/>
  <c r="I47" i="10" s="1"/>
  <c r="H10" i="10"/>
  <c r="G10" i="10"/>
  <c r="F10" i="10"/>
  <c r="F47" i="10" s="1"/>
  <c r="E10" i="10"/>
  <c r="E47" i="10" s="1"/>
  <c r="D10" i="10"/>
  <c r="D47" i="10" s="1"/>
  <c r="C10" i="10"/>
  <c r="C47" i="10" s="1"/>
  <c r="E59" i="10" l="1"/>
  <c r="F49" i="10"/>
  <c r="M59" i="10"/>
  <c r="C49" i="10"/>
  <c r="K49" i="10"/>
  <c r="N27" i="10"/>
  <c r="H47" i="10"/>
  <c r="H49" i="10" s="1"/>
  <c r="I49" i="10"/>
  <c r="F57" i="10"/>
  <c r="M47" i="10"/>
  <c r="G59" i="10"/>
  <c r="D49" i="10"/>
  <c r="L49" i="10"/>
  <c r="H57" i="10"/>
  <c r="C58" i="10"/>
  <c r="K58" i="10"/>
  <c r="J59" i="10"/>
  <c r="I57" i="10"/>
  <c r="L58" i="10"/>
  <c r="B48" i="10"/>
  <c r="N11" i="10"/>
  <c r="G47" i="10"/>
  <c r="C57" i="10"/>
  <c r="K57" i="10"/>
  <c r="F58" i="10"/>
  <c r="D58" i="10"/>
  <c r="E48" i="10"/>
  <c r="M48" i="10"/>
  <c r="B59" i="10"/>
  <c r="J47" i="10"/>
  <c r="N26" i="10"/>
  <c r="I58" i="10"/>
  <c r="M27" i="6"/>
  <c r="M58" i="6" s="1"/>
  <c r="L27" i="6"/>
  <c r="L58" i="6" s="1"/>
  <c r="K27" i="6"/>
  <c r="K58" i="6" s="1"/>
  <c r="J27" i="6"/>
  <c r="J58" i="6" s="1"/>
  <c r="I27" i="6"/>
  <c r="I58" i="6" s="1"/>
  <c r="H27" i="6"/>
  <c r="H58" i="6" s="1"/>
  <c r="G27" i="6"/>
  <c r="G58" i="6" s="1"/>
  <c r="F27" i="6"/>
  <c r="F58" i="6" s="1"/>
  <c r="E27" i="6"/>
  <c r="E58" i="6" s="1"/>
  <c r="D27" i="6"/>
  <c r="D58" i="6" s="1"/>
  <c r="C27" i="6"/>
  <c r="C58" i="6" s="1"/>
  <c r="B27" i="6"/>
  <c r="B58" i="6" s="1"/>
  <c r="M26" i="6"/>
  <c r="M57" i="6" s="1"/>
  <c r="L26" i="6"/>
  <c r="K26" i="6"/>
  <c r="J26" i="6"/>
  <c r="I26" i="6"/>
  <c r="H26" i="6"/>
  <c r="G26" i="6"/>
  <c r="G57" i="6" s="1"/>
  <c r="F26" i="6"/>
  <c r="F57" i="6" s="1"/>
  <c r="E26" i="6"/>
  <c r="E57" i="6" s="1"/>
  <c r="D26" i="6"/>
  <c r="C26" i="6"/>
  <c r="C57" i="6" s="1"/>
  <c r="B26" i="6"/>
  <c r="B57" i="6" s="1"/>
  <c r="M11" i="6"/>
  <c r="M48" i="6" s="1"/>
  <c r="L11" i="6"/>
  <c r="L48" i="6" s="1"/>
  <c r="K11" i="6"/>
  <c r="K48" i="6" s="1"/>
  <c r="J11" i="6"/>
  <c r="J48" i="6" s="1"/>
  <c r="I11" i="6"/>
  <c r="I48" i="6" s="1"/>
  <c r="H11" i="6"/>
  <c r="H48" i="6" s="1"/>
  <c r="G11" i="6"/>
  <c r="G48" i="6" s="1"/>
  <c r="F11" i="6"/>
  <c r="F48" i="6" s="1"/>
  <c r="E11" i="6"/>
  <c r="E48" i="6" s="1"/>
  <c r="D11" i="6"/>
  <c r="D48" i="6" s="1"/>
  <c r="C11" i="6"/>
  <c r="C48" i="6" s="1"/>
  <c r="B11" i="6"/>
  <c r="B48" i="6" s="1"/>
  <c r="M10" i="6"/>
  <c r="M47" i="6" s="1"/>
  <c r="L10" i="6"/>
  <c r="L47" i="6" s="1"/>
  <c r="K10" i="6"/>
  <c r="J10" i="6"/>
  <c r="J47" i="6" s="1"/>
  <c r="I10" i="6"/>
  <c r="I47" i="6" s="1"/>
  <c r="H10" i="6"/>
  <c r="G10" i="6"/>
  <c r="G47" i="6" s="1"/>
  <c r="F10" i="6"/>
  <c r="F47" i="6" s="1"/>
  <c r="E10" i="6"/>
  <c r="E47" i="6" s="1"/>
  <c r="D10" i="6"/>
  <c r="D47" i="6" s="1"/>
  <c r="C10" i="6"/>
  <c r="L59" i="10" l="1"/>
  <c r="K47" i="6"/>
  <c r="K49" i="6" s="1"/>
  <c r="H57" i="6"/>
  <c r="H59" i="6" s="1"/>
  <c r="I57" i="6"/>
  <c r="I59" i="6" s="1"/>
  <c r="C47" i="6"/>
  <c r="C49" i="6" s="1"/>
  <c r="K57" i="6"/>
  <c r="K59" i="6" s="1"/>
  <c r="E49" i="10"/>
  <c r="J57" i="6"/>
  <c r="J59" i="6" s="1"/>
  <c r="H47" i="6"/>
  <c r="H49" i="6" s="1"/>
  <c r="J49" i="10"/>
  <c r="N48" i="10"/>
  <c r="C59" i="10"/>
  <c r="H59" i="10"/>
  <c r="K59" i="10"/>
  <c r="N58" i="10"/>
  <c r="I59" i="10"/>
  <c r="D59" i="10"/>
  <c r="G49" i="10"/>
  <c r="M49" i="10"/>
  <c r="N57" i="10"/>
  <c r="F59" i="10"/>
  <c r="D57" i="6"/>
  <c r="D59" i="6" s="1"/>
  <c r="L57" i="6"/>
  <c r="L59" i="6" s="1"/>
  <c r="F49" i="6"/>
  <c r="G49" i="6"/>
  <c r="D49" i="6"/>
  <c r="L49" i="6"/>
  <c r="E49" i="6"/>
  <c r="M49" i="6"/>
  <c r="C59" i="6"/>
  <c r="N48" i="6"/>
  <c r="B59" i="6"/>
  <c r="I49" i="6"/>
  <c r="E59" i="6"/>
  <c r="M59" i="6"/>
  <c r="J49" i="6"/>
  <c r="F59" i="6"/>
  <c r="G59" i="6"/>
  <c r="N58" i="6"/>
  <c r="N27" i="6"/>
  <c r="N26" i="6"/>
  <c r="N11" i="6"/>
  <c r="N59" i="10" l="1"/>
  <c r="N57" i="6"/>
  <c r="N59" i="6" s="1"/>
  <c r="B355" i="4" l="1"/>
  <c r="C355" i="4" s="1"/>
  <c r="B354" i="4"/>
  <c r="N354" i="4" s="1"/>
  <c r="C354" i="4" s="1"/>
  <c r="B353" i="4"/>
  <c r="B352" i="4"/>
  <c r="L352" i="4" s="1"/>
  <c r="B351" i="4"/>
  <c r="K351" i="4" s="1"/>
  <c r="B350" i="4"/>
  <c r="J350" i="4" s="1"/>
  <c r="B349" i="4"/>
  <c r="B348" i="4"/>
  <c r="B347" i="4"/>
  <c r="G347" i="4" s="1"/>
  <c r="H347" i="4" s="1"/>
  <c r="B346" i="4"/>
  <c r="B345" i="4"/>
  <c r="B344" i="4"/>
  <c r="B340" i="4"/>
  <c r="B339" i="4"/>
  <c r="M339" i="4" s="1"/>
  <c r="B338" i="4"/>
  <c r="B337" i="4"/>
  <c r="K337" i="4" s="1"/>
  <c r="B336" i="4"/>
  <c r="B335" i="4"/>
  <c r="I335" i="4" s="1"/>
  <c r="B334" i="4"/>
  <c r="H334" i="4" s="1"/>
  <c r="B333" i="4"/>
  <c r="B332" i="4"/>
  <c r="F332" i="4" s="1"/>
  <c r="B331" i="4"/>
  <c r="E331" i="4" s="1"/>
  <c r="B330" i="4"/>
  <c r="B329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T311" i="4"/>
  <c r="T310" i="4"/>
  <c r="K309" i="4" s="1"/>
  <c r="T309" i="4"/>
  <c r="K308" i="4" s="1"/>
  <c r="T308" i="4"/>
  <c r="T307" i="4"/>
  <c r="T306" i="4"/>
  <c r="K305" i="4" s="1"/>
  <c r="T305" i="4"/>
  <c r="K304" i="4" s="1"/>
  <c r="H318" i="4" s="1"/>
  <c r="T304" i="4"/>
  <c r="J304" i="4" s="1"/>
  <c r="T303" i="4"/>
  <c r="T302" i="4"/>
  <c r="K301" i="4" s="1"/>
  <c r="T301" i="4"/>
  <c r="J301" i="4" s="1"/>
  <c r="T300" i="4"/>
  <c r="K311" i="4" s="1"/>
  <c r="J300" i="4"/>
  <c r="B205" i="4"/>
  <c r="D205" i="4" s="1"/>
  <c r="L303" i="4" l="1"/>
  <c r="G205" i="4"/>
  <c r="H205" i="4"/>
  <c r="H216" i="4" s="1"/>
  <c r="J309" i="4"/>
  <c r="L323" i="4" s="1"/>
  <c r="F205" i="4"/>
  <c r="M323" i="4"/>
  <c r="E205" i="4"/>
  <c r="L304" i="4"/>
  <c r="L322" i="4"/>
  <c r="I205" i="4"/>
  <c r="J310" i="4"/>
  <c r="G318" i="4"/>
  <c r="I318" i="4" s="1"/>
  <c r="O318" i="4" s="1"/>
  <c r="P318" i="4" s="1"/>
  <c r="L310" i="4"/>
  <c r="C324" i="4" s="1"/>
  <c r="L306" i="4"/>
  <c r="N340" i="4"/>
  <c r="C340" i="4" s="1"/>
  <c r="O340" i="4" s="1"/>
  <c r="P340" i="4" s="1"/>
  <c r="H348" i="4"/>
  <c r="H356" i="4" s="1"/>
  <c r="H362" i="4" s="1"/>
  <c r="J308" i="4"/>
  <c r="K322" i="4" s="1"/>
  <c r="K307" i="4"/>
  <c r="K321" i="4" s="1"/>
  <c r="G333" i="4"/>
  <c r="L300" i="4"/>
  <c r="J302" i="4"/>
  <c r="E316" i="4" s="1"/>
  <c r="L302" i="4"/>
  <c r="L301" i="4"/>
  <c r="K306" i="4"/>
  <c r="J320" i="4" s="1"/>
  <c r="L307" i="4"/>
  <c r="J307" i="4"/>
  <c r="J321" i="4" s="1"/>
  <c r="K302" i="4"/>
  <c r="F316" i="4" s="1"/>
  <c r="J303" i="4"/>
  <c r="F317" i="4" s="1"/>
  <c r="E315" i="4"/>
  <c r="D315" i="4"/>
  <c r="L337" i="4"/>
  <c r="O337" i="4" s="1"/>
  <c r="P337" i="4" s="1"/>
  <c r="O347" i="4"/>
  <c r="P347" i="4" s="1"/>
  <c r="L309" i="4"/>
  <c r="J311" i="4"/>
  <c r="N325" i="4" s="1"/>
  <c r="K310" i="4"/>
  <c r="N324" i="4" s="1"/>
  <c r="C356" i="4"/>
  <c r="C362" i="4" s="1"/>
  <c r="O354" i="4"/>
  <c r="P354" i="4" s="1"/>
  <c r="F331" i="4"/>
  <c r="F341" i="4" s="1"/>
  <c r="F359" i="4" s="1"/>
  <c r="C329" i="4"/>
  <c r="D329" i="4" s="1"/>
  <c r="J306" i="4"/>
  <c r="I320" i="4" s="1"/>
  <c r="L305" i="4"/>
  <c r="J335" i="4"/>
  <c r="N339" i="4"/>
  <c r="L338" i="4"/>
  <c r="G332" i="4"/>
  <c r="O332" i="4" s="1"/>
  <c r="P332" i="4" s="1"/>
  <c r="I334" i="4"/>
  <c r="I341" i="4" s="1"/>
  <c r="I359" i="4" s="1"/>
  <c r="J336" i="4"/>
  <c r="E345" i="4"/>
  <c r="F345" i="4" s="1"/>
  <c r="I349" i="4"/>
  <c r="L351" i="4"/>
  <c r="L356" i="4" s="1"/>
  <c r="L362" i="4" s="1"/>
  <c r="K303" i="4"/>
  <c r="G317" i="4" s="1"/>
  <c r="L308" i="4"/>
  <c r="M352" i="4"/>
  <c r="O352" i="4" s="1"/>
  <c r="P352" i="4" s="1"/>
  <c r="C314" i="4"/>
  <c r="D344" i="4"/>
  <c r="E344" i="4" s="1"/>
  <c r="F346" i="4"/>
  <c r="K350" i="4"/>
  <c r="K356" i="4" s="1"/>
  <c r="K362" i="4" s="1"/>
  <c r="M353" i="4"/>
  <c r="D355" i="4"/>
  <c r="O355" i="4" s="1"/>
  <c r="P355" i="4" s="1"/>
  <c r="L311" i="4"/>
  <c r="K300" i="4"/>
  <c r="D314" i="4" s="1"/>
  <c r="I319" i="4"/>
  <c r="C325" i="4"/>
  <c r="J305" i="4"/>
  <c r="H319" i="4" s="1"/>
  <c r="D330" i="4"/>
  <c r="E330" i="4" s="1"/>
  <c r="E341" i="4" s="1"/>
  <c r="E359" i="4" s="1"/>
  <c r="V65" i="3"/>
  <c r="Q65" i="3"/>
  <c r="O65" i="3"/>
  <c r="X65" i="3" s="1"/>
  <c r="N65" i="3"/>
  <c r="AE65" i="3" s="1"/>
  <c r="M65" i="3"/>
  <c r="C65" i="3"/>
  <c r="AH64" i="3"/>
  <c r="AG64" i="3"/>
  <c r="AI64" i="3" s="1"/>
  <c r="AF64" i="3"/>
  <c r="AE64" i="3"/>
  <c r="Z64" i="3"/>
  <c r="X64" i="3"/>
  <c r="W64" i="3"/>
  <c r="V64" i="3"/>
  <c r="P64" i="3"/>
  <c r="R64" i="3" s="1"/>
  <c r="S64" i="3" s="1"/>
  <c r="T64" i="3" s="1"/>
  <c r="O64" i="3"/>
  <c r="I64" i="3"/>
  <c r="D64" i="3"/>
  <c r="AH63" i="3"/>
  <c r="AE63" i="3"/>
  <c r="AA63" i="3"/>
  <c r="AB63" i="3" s="1"/>
  <c r="AC63" i="3" s="1"/>
  <c r="Z63" i="3"/>
  <c r="X63" i="3"/>
  <c r="W63" i="3"/>
  <c r="V63" i="3"/>
  <c r="R63" i="3"/>
  <c r="S63" i="3" s="1"/>
  <c r="T63" i="3" s="1"/>
  <c r="P63" i="3"/>
  <c r="Y63" i="3" s="1"/>
  <c r="O63" i="3"/>
  <c r="AF63" i="3" s="1"/>
  <c r="I63" i="3"/>
  <c r="H63" i="3"/>
  <c r="D63" i="3"/>
  <c r="Q60" i="3"/>
  <c r="AH60" i="3" s="1"/>
  <c r="N60" i="3"/>
  <c r="W60" i="3" s="1"/>
  <c r="M60" i="3"/>
  <c r="V60" i="3" s="1"/>
  <c r="C60" i="3"/>
  <c r="AH59" i="3"/>
  <c r="AE59" i="3"/>
  <c r="Z59" i="3"/>
  <c r="W59" i="3"/>
  <c r="V59" i="3"/>
  <c r="R59" i="3"/>
  <c r="S59" i="3" s="1"/>
  <c r="T59" i="3" s="1"/>
  <c r="P59" i="3"/>
  <c r="O59" i="3"/>
  <c r="O60" i="3" s="1"/>
  <c r="I59" i="3"/>
  <c r="D59" i="3"/>
  <c r="AH58" i="3"/>
  <c r="AI58" i="3" s="1"/>
  <c r="AJ58" i="3" s="1"/>
  <c r="AG58" i="3"/>
  <c r="AF58" i="3"/>
  <c r="AE58" i="3"/>
  <c r="Z58" i="3"/>
  <c r="Y58" i="3"/>
  <c r="AA58" i="3" s="1"/>
  <c r="AB58" i="3" s="1"/>
  <c r="X58" i="3"/>
  <c r="W58" i="3"/>
  <c r="V58" i="3"/>
  <c r="R58" i="3"/>
  <c r="S58" i="3" s="1"/>
  <c r="T58" i="3" s="1"/>
  <c r="I58" i="3"/>
  <c r="H58" i="3"/>
  <c r="D58" i="3"/>
  <c r="Q55" i="3"/>
  <c r="R55" i="3" s="1"/>
  <c r="P55" i="3"/>
  <c r="Y55" i="3" s="1"/>
  <c r="O55" i="3"/>
  <c r="X55" i="3" s="1"/>
  <c r="C55" i="3"/>
  <c r="AG54" i="3"/>
  <c r="AF54" i="3"/>
  <c r="AE54" i="3"/>
  <c r="Z54" i="3"/>
  <c r="AA54" i="3" s="1"/>
  <c r="AB54" i="3" s="1"/>
  <c r="AC54" i="3" s="1"/>
  <c r="Y54" i="3"/>
  <c r="X54" i="3"/>
  <c r="W54" i="3"/>
  <c r="V54" i="3"/>
  <c r="T54" i="3"/>
  <c r="S54" i="3"/>
  <c r="R54" i="3"/>
  <c r="N54" i="3"/>
  <c r="M54" i="3"/>
  <c r="AH54" i="3" s="1"/>
  <c r="AI54" i="3" s="1"/>
  <c r="AJ54" i="3" s="1"/>
  <c r="I54" i="3"/>
  <c r="D54" i="3"/>
  <c r="AG53" i="3"/>
  <c r="AE53" i="3"/>
  <c r="AB53" i="3"/>
  <c r="AC53" i="3" s="1"/>
  <c r="AA53" i="3"/>
  <c r="Z53" i="3"/>
  <c r="Y53" i="3"/>
  <c r="X53" i="3"/>
  <c r="V53" i="3"/>
  <c r="R53" i="3"/>
  <c r="S53" i="3" s="1"/>
  <c r="T53" i="3" s="1"/>
  <c r="N53" i="3"/>
  <c r="W53" i="3" s="1"/>
  <c r="M53" i="3"/>
  <c r="AH53" i="3" s="1"/>
  <c r="AI53" i="3" s="1"/>
  <c r="I53" i="3"/>
  <c r="D53" i="3"/>
  <c r="AH52" i="3"/>
  <c r="Z52" i="3"/>
  <c r="AA52" i="3" s="1"/>
  <c r="AB52" i="3" s="1"/>
  <c r="Y52" i="3"/>
  <c r="X52" i="3"/>
  <c r="R52" i="3"/>
  <c r="S52" i="3" s="1"/>
  <c r="N52" i="3"/>
  <c r="M52" i="3"/>
  <c r="I52" i="3"/>
  <c r="D52" i="3"/>
  <c r="AH49" i="3"/>
  <c r="AF49" i="3"/>
  <c r="Z49" i="3"/>
  <c r="Q49" i="3"/>
  <c r="O49" i="3"/>
  <c r="X49" i="3" s="1"/>
  <c r="N49" i="3"/>
  <c r="M49" i="3"/>
  <c r="V49" i="3" s="1"/>
  <c r="C49" i="3"/>
  <c r="AH48" i="3"/>
  <c r="AE48" i="3"/>
  <c r="Z48" i="3"/>
  <c r="W48" i="3"/>
  <c r="V48" i="3"/>
  <c r="O48" i="3"/>
  <c r="X48" i="3" s="1"/>
  <c r="I48" i="3"/>
  <c r="D48" i="3"/>
  <c r="AH47" i="3"/>
  <c r="AG47" i="3"/>
  <c r="AI47" i="3" s="1"/>
  <c r="AJ47" i="3" s="1"/>
  <c r="AF47" i="3"/>
  <c r="AE47" i="3"/>
  <c r="Z47" i="3"/>
  <c r="X47" i="3"/>
  <c r="W47" i="3"/>
  <c r="V47" i="3"/>
  <c r="T47" i="3"/>
  <c r="P47" i="3"/>
  <c r="R47" i="3" s="1"/>
  <c r="S47" i="3" s="1"/>
  <c r="O47" i="3"/>
  <c r="I47" i="3"/>
  <c r="D47" i="3"/>
  <c r="AJ46" i="3"/>
  <c r="AK46" i="3" s="1"/>
  <c r="AI46" i="3"/>
  <c r="AH46" i="3"/>
  <c r="AG46" i="3"/>
  <c r="AF46" i="3"/>
  <c r="AE46" i="3"/>
  <c r="AA46" i="3"/>
  <c r="AB46" i="3" s="1"/>
  <c r="AC46" i="3" s="1"/>
  <c r="Z46" i="3"/>
  <c r="Y46" i="3"/>
  <c r="X46" i="3"/>
  <c r="W46" i="3"/>
  <c r="V46" i="3"/>
  <c r="R46" i="3"/>
  <c r="S46" i="3" s="1"/>
  <c r="T46" i="3" s="1"/>
  <c r="I46" i="3"/>
  <c r="D46" i="3"/>
  <c r="AH45" i="3"/>
  <c r="AI45" i="3" s="1"/>
  <c r="AJ45" i="3" s="1"/>
  <c r="AG45" i="3"/>
  <c r="AF45" i="3"/>
  <c r="AE45" i="3"/>
  <c r="Z45" i="3"/>
  <c r="Y45" i="3"/>
  <c r="X45" i="3"/>
  <c r="W45" i="3"/>
  <c r="V45" i="3"/>
  <c r="S45" i="3"/>
  <c r="T45" i="3" s="1"/>
  <c r="R45" i="3"/>
  <c r="I45" i="3"/>
  <c r="F45" i="3"/>
  <c r="D45" i="3"/>
  <c r="T42" i="3"/>
  <c r="S42" i="3"/>
  <c r="R42" i="3"/>
  <c r="Q42" i="3"/>
  <c r="P42" i="3"/>
  <c r="O42" i="3"/>
  <c r="N42" i="3"/>
  <c r="AE42" i="3" s="1"/>
  <c r="M42" i="3"/>
  <c r="AH42" i="3" s="1"/>
  <c r="C42" i="3"/>
  <c r="AH41" i="3"/>
  <c r="AI41" i="3" s="1"/>
  <c r="AJ41" i="3" s="1"/>
  <c r="AG41" i="3"/>
  <c r="AF41" i="3"/>
  <c r="AE41" i="3"/>
  <c r="AK41" i="3" s="1"/>
  <c r="AB41" i="3"/>
  <c r="AC41" i="3" s="1"/>
  <c r="AA41" i="3"/>
  <c r="Z41" i="3"/>
  <c r="Y41" i="3"/>
  <c r="X41" i="3"/>
  <c r="W41" i="3"/>
  <c r="V41" i="3"/>
  <c r="S41" i="3"/>
  <c r="T41" i="3" s="1"/>
  <c r="R41" i="3"/>
  <c r="I41" i="3"/>
  <c r="D41" i="3"/>
  <c r="AH40" i="3"/>
  <c r="AI40" i="3" s="1"/>
  <c r="AJ40" i="3" s="1"/>
  <c r="AG40" i="3"/>
  <c r="AF40" i="3"/>
  <c r="AE40" i="3"/>
  <c r="AA40" i="3"/>
  <c r="AB40" i="3" s="1"/>
  <c r="Z40" i="3"/>
  <c r="Y40" i="3"/>
  <c r="X40" i="3"/>
  <c r="W40" i="3"/>
  <c r="AC40" i="3" s="1"/>
  <c r="V40" i="3"/>
  <c r="R40" i="3"/>
  <c r="S40" i="3" s="1"/>
  <c r="T40" i="3" s="1"/>
  <c r="I40" i="3"/>
  <c r="D40" i="3"/>
  <c r="AH39" i="3"/>
  <c r="AI39" i="3" s="1"/>
  <c r="AG39" i="3"/>
  <c r="AF39" i="3"/>
  <c r="AE39" i="3"/>
  <c r="AB39" i="3"/>
  <c r="AC39" i="3" s="1"/>
  <c r="AA39" i="3"/>
  <c r="Z39" i="3"/>
  <c r="Y39" i="3"/>
  <c r="X39" i="3"/>
  <c r="W39" i="3"/>
  <c r="V39" i="3"/>
  <c r="S39" i="3"/>
  <c r="T39" i="3" s="1"/>
  <c r="R39" i="3"/>
  <c r="I39" i="3"/>
  <c r="D39" i="3"/>
  <c r="AH38" i="3"/>
  <c r="AI38" i="3" s="1"/>
  <c r="AJ38" i="3" s="1"/>
  <c r="AG38" i="3"/>
  <c r="AF38" i="3"/>
  <c r="AE38" i="3"/>
  <c r="Z38" i="3"/>
  <c r="AA38" i="3" s="1"/>
  <c r="AB38" i="3" s="1"/>
  <c r="Y38" i="3"/>
  <c r="X38" i="3"/>
  <c r="W38" i="3"/>
  <c r="V38" i="3"/>
  <c r="R38" i="3"/>
  <c r="S38" i="3" s="1"/>
  <c r="T38" i="3" s="1"/>
  <c r="I38" i="3"/>
  <c r="D38" i="3"/>
  <c r="AH37" i="3"/>
  <c r="AI37" i="3" s="1"/>
  <c r="AG37" i="3"/>
  <c r="AF37" i="3"/>
  <c r="AE37" i="3"/>
  <c r="AC37" i="3"/>
  <c r="AB37" i="3"/>
  <c r="AA37" i="3"/>
  <c r="Z37" i="3"/>
  <c r="Y37" i="3"/>
  <c r="X37" i="3"/>
  <c r="W37" i="3"/>
  <c r="V37" i="3"/>
  <c r="T37" i="3"/>
  <c r="S37" i="3"/>
  <c r="R37" i="3"/>
  <c r="I37" i="3"/>
  <c r="D37" i="3"/>
  <c r="AH36" i="3"/>
  <c r="AI36" i="3" s="1"/>
  <c r="AJ36" i="3" s="1"/>
  <c r="AG36" i="3"/>
  <c r="AF36" i="3"/>
  <c r="AE36" i="3"/>
  <c r="Z36" i="3"/>
  <c r="Y36" i="3"/>
  <c r="AA36" i="3" s="1"/>
  <c r="AB36" i="3" s="1"/>
  <c r="X36" i="3"/>
  <c r="W36" i="3"/>
  <c r="V36" i="3"/>
  <c r="R36" i="3"/>
  <c r="S36" i="3" s="1"/>
  <c r="T36" i="3" s="1"/>
  <c r="I36" i="3"/>
  <c r="D36" i="3"/>
  <c r="AH35" i="3"/>
  <c r="AI35" i="3" s="1"/>
  <c r="AG35" i="3"/>
  <c r="AF35" i="3"/>
  <c r="AE35" i="3"/>
  <c r="AB35" i="3"/>
  <c r="AA35" i="3"/>
  <c r="Z35" i="3"/>
  <c r="Y35" i="3"/>
  <c r="X35" i="3"/>
  <c r="W35" i="3"/>
  <c r="AC35" i="3" s="1"/>
  <c r="V35" i="3"/>
  <c r="T35" i="3"/>
  <c r="S35" i="3"/>
  <c r="R35" i="3"/>
  <c r="I35" i="3"/>
  <c r="D35" i="3"/>
  <c r="AH34" i="3"/>
  <c r="AI34" i="3" s="1"/>
  <c r="AJ34" i="3" s="1"/>
  <c r="AG34" i="3"/>
  <c r="AF34" i="3"/>
  <c r="AE34" i="3"/>
  <c r="Z34" i="3"/>
  <c r="AA34" i="3" s="1"/>
  <c r="AB34" i="3" s="1"/>
  <c r="Y34" i="3"/>
  <c r="X34" i="3"/>
  <c r="W34" i="3"/>
  <c r="V34" i="3"/>
  <c r="R34" i="3"/>
  <c r="S34" i="3" s="1"/>
  <c r="T34" i="3" s="1"/>
  <c r="I34" i="3"/>
  <c r="D34" i="3"/>
  <c r="AH33" i="3"/>
  <c r="AI33" i="3" s="1"/>
  <c r="AG33" i="3"/>
  <c r="AF33" i="3"/>
  <c r="AE33" i="3"/>
  <c r="AB33" i="3"/>
  <c r="AA33" i="3"/>
  <c r="Z33" i="3"/>
  <c r="Y33" i="3"/>
  <c r="X33" i="3"/>
  <c r="W33" i="3"/>
  <c r="AC33" i="3" s="1"/>
  <c r="V33" i="3"/>
  <c r="S33" i="3"/>
  <c r="T33" i="3" s="1"/>
  <c r="R33" i="3"/>
  <c r="I33" i="3"/>
  <c r="D33" i="3"/>
  <c r="AI32" i="3"/>
  <c r="AJ32" i="3" s="1"/>
  <c r="AH32" i="3"/>
  <c r="AG32" i="3"/>
  <c r="AF32" i="3"/>
  <c r="AE32" i="3"/>
  <c r="Z32" i="3"/>
  <c r="AA32" i="3" s="1"/>
  <c r="AB32" i="3" s="1"/>
  <c r="Y32" i="3"/>
  <c r="X32" i="3"/>
  <c r="W32" i="3"/>
  <c r="V32" i="3"/>
  <c r="R32" i="3"/>
  <c r="S32" i="3" s="1"/>
  <c r="T32" i="3" s="1"/>
  <c r="I32" i="3"/>
  <c r="D32" i="3"/>
  <c r="AH31" i="3"/>
  <c r="AI31" i="3" s="1"/>
  <c r="AJ31" i="3" s="1"/>
  <c r="AK31" i="3" s="1"/>
  <c r="AG31" i="3"/>
  <c r="AF31" i="3"/>
  <c r="AE31" i="3"/>
  <c r="AB31" i="3"/>
  <c r="AA31" i="3"/>
  <c r="Z31" i="3"/>
  <c r="Y31" i="3"/>
  <c r="X31" i="3"/>
  <c r="W31" i="3"/>
  <c r="AC31" i="3" s="1"/>
  <c r="V31" i="3"/>
  <c r="T31" i="3"/>
  <c r="S31" i="3"/>
  <c r="R31" i="3"/>
  <c r="I31" i="3"/>
  <c r="D31" i="3"/>
  <c r="AJ30" i="3"/>
  <c r="AI30" i="3"/>
  <c r="AH30" i="3"/>
  <c r="AG30" i="3"/>
  <c r="AF30" i="3"/>
  <c r="AE30" i="3"/>
  <c r="Z30" i="3"/>
  <c r="AA30" i="3" s="1"/>
  <c r="AB30" i="3" s="1"/>
  <c r="Y30" i="3"/>
  <c r="X30" i="3"/>
  <c r="W30" i="3"/>
  <c r="V30" i="3"/>
  <c r="R30" i="3"/>
  <c r="S30" i="3" s="1"/>
  <c r="T30" i="3" s="1"/>
  <c r="I30" i="3"/>
  <c r="D30" i="3"/>
  <c r="AH29" i="3"/>
  <c r="AI29" i="3" s="1"/>
  <c r="AJ29" i="3" s="1"/>
  <c r="AK29" i="3" s="1"/>
  <c r="AG29" i="3"/>
  <c r="AF29" i="3"/>
  <c r="AE29" i="3"/>
  <c r="AB29" i="3"/>
  <c r="AA29" i="3"/>
  <c r="Z29" i="3"/>
  <c r="Y29" i="3"/>
  <c r="X29" i="3"/>
  <c r="W29" i="3"/>
  <c r="AC29" i="3" s="1"/>
  <c r="V29" i="3"/>
  <c r="S29" i="3"/>
  <c r="T29" i="3" s="1"/>
  <c r="R29" i="3"/>
  <c r="I29" i="3"/>
  <c r="D29" i="3"/>
  <c r="AH28" i="3"/>
  <c r="AI28" i="3" s="1"/>
  <c r="AJ28" i="3" s="1"/>
  <c r="AG28" i="3"/>
  <c r="AF28" i="3"/>
  <c r="AE28" i="3"/>
  <c r="Z28" i="3"/>
  <c r="AA28" i="3" s="1"/>
  <c r="AB28" i="3" s="1"/>
  <c r="Y28" i="3"/>
  <c r="X28" i="3"/>
  <c r="W28" i="3"/>
  <c r="V28" i="3"/>
  <c r="R28" i="3"/>
  <c r="S28" i="3" s="1"/>
  <c r="T28" i="3" s="1"/>
  <c r="I28" i="3"/>
  <c r="D28" i="3"/>
  <c r="AK27" i="3"/>
  <c r="AH27" i="3"/>
  <c r="AI27" i="3" s="1"/>
  <c r="AJ27" i="3" s="1"/>
  <c r="AG27" i="3"/>
  <c r="AF27" i="3"/>
  <c r="AE27" i="3"/>
  <c r="AB27" i="3"/>
  <c r="AC27" i="3" s="1"/>
  <c r="AA27" i="3"/>
  <c r="Z27" i="3"/>
  <c r="Y27" i="3"/>
  <c r="X27" i="3"/>
  <c r="W27" i="3"/>
  <c r="V27" i="3"/>
  <c r="S27" i="3"/>
  <c r="T27" i="3" s="1"/>
  <c r="R27" i="3"/>
  <c r="I27" i="3"/>
  <c r="D27" i="3"/>
  <c r="AH26" i="3"/>
  <c r="AG26" i="3"/>
  <c r="AI26" i="3" s="1"/>
  <c r="AJ26" i="3" s="1"/>
  <c r="AF26" i="3"/>
  <c r="AE26" i="3"/>
  <c r="AA26" i="3"/>
  <c r="AB26" i="3" s="1"/>
  <c r="Z26" i="3"/>
  <c r="Y26" i="3"/>
  <c r="X26" i="3"/>
  <c r="W26" i="3"/>
  <c r="V26" i="3"/>
  <c r="R26" i="3"/>
  <c r="S26" i="3" s="1"/>
  <c r="T26" i="3" s="1"/>
  <c r="I26" i="3"/>
  <c r="D26" i="3"/>
  <c r="T23" i="3"/>
  <c r="S23" i="3"/>
  <c r="R23" i="3"/>
  <c r="Q23" i="3"/>
  <c r="P23" i="3"/>
  <c r="O23" i="3"/>
  <c r="N23" i="3"/>
  <c r="W23" i="3" s="1"/>
  <c r="M23" i="3"/>
  <c r="AH23" i="3" s="1"/>
  <c r="C23" i="3"/>
  <c r="AH22" i="3"/>
  <c r="AI22" i="3" s="1"/>
  <c r="AJ22" i="3" s="1"/>
  <c r="AG22" i="3"/>
  <c r="AF22" i="3"/>
  <c r="AE22" i="3"/>
  <c r="AK22" i="3" s="1"/>
  <c r="AB22" i="3"/>
  <c r="AC22" i="3" s="1"/>
  <c r="AA22" i="3"/>
  <c r="Z22" i="3"/>
  <c r="Y22" i="3"/>
  <c r="X22" i="3"/>
  <c r="W22" i="3"/>
  <c r="V22" i="3"/>
  <c r="S22" i="3"/>
  <c r="T22" i="3" s="1"/>
  <c r="R22" i="3"/>
  <c r="I22" i="3"/>
  <c r="D22" i="3"/>
  <c r="AH21" i="3"/>
  <c r="AI21" i="3" s="1"/>
  <c r="AJ21" i="3" s="1"/>
  <c r="AG21" i="3"/>
  <c r="AF21" i="3"/>
  <c r="AE21" i="3"/>
  <c r="AA21" i="3"/>
  <c r="AB21" i="3" s="1"/>
  <c r="Z21" i="3"/>
  <c r="Y21" i="3"/>
  <c r="X21" i="3"/>
  <c r="W21" i="3"/>
  <c r="AC21" i="3" s="1"/>
  <c r="V21" i="3"/>
  <c r="R21" i="3"/>
  <c r="S21" i="3" s="1"/>
  <c r="T21" i="3" s="1"/>
  <c r="I21" i="3"/>
  <c r="D21" i="3"/>
  <c r="AH20" i="3"/>
  <c r="AI20" i="3" s="1"/>
  <c r="AG20" i="3"/>
  <c r="AF20" i="3"/>
  <c r="AE20" i="3"/>
  <c r="AB20" i="3"/>
  <c r="AC20" i="3" s="1"/>
  <c r="AA20" i="3"/>
  <c r="Z20" i="3"/>
  <c r="Y20" i="3"/>
  <c r="X20" i="3"/>
  <c r="W20" i="3"/>
  <c r="V20" i="3"/>
  <c r="S20" i="3"/>
  <c r="T20" i="3" s="1"/>
  <c r="R20" i="3"/>
  <c r="I20" i="3"/>
  <c r="D20" i="3"/>
  <c r="AH19" i="3"/>
  <c r="AI19" i="3" s="1"/>
  <c r="AJ19" i="3" s="1"/>
  <c r="AG19" i="3"/>
  <c r="AF19" i="3"/>
  <c r="AE19" i="3"/>
  <c r="Z19" i="3"/>
  <c r="AA19" i="3" s="1"/>
  <c r="AB19" i="3" s="1"/>
  <c r="Y19" i="3"/>
  <c r="X19" i="3"/>
  <c r="W19" i="3"/>
  <c r="V19" i="3"/>
  <c r="R19" i="3"/>
  <c r="S19" i="3" s="1"/>
  <c r="T19" i="3" s="1"/>
  <c r="I19" i="3"/>
  <c r="D19" i="3"/>
  <c r="AH18" i="3"/>
  <c r="AI18" i="3" s="1"/>
  <c r="AG18" i="3"/>
  <c r="AF18" i="3"/>
  <c r="AE18" i="3"/>
  <c r="AC18" i="3"/>
  <c r="AB18" i="3"/>
  <c r="AA18" i="3"/>
  <c r="Z18" i="3"/>
  <c r="Y18" i="3"/>
  <c r="X18" i="3"/>
  <c r="W18" i="3"/>
  <c r="V18" i="3"/>
  <c r="T18" i="3"/>
  <c r="S18" i="3"/>
  <c r="R18" i="3"/>
  <c r="I18" i="3"/>
  <c r="D18" i="3"/>
  <c r="AH17" i="3"/>
  <c r="AI17" i="3" s="1"/>
  <c r="AJ17" i="3" s="1"/>
  <c r="AG17" i="3"/>
  <c r="AF17" i="3"/>
  <c r="AE17" i="3"/>
  <c r="Z17" i="3"/>
  <c r="Y17" i="3"/>
  <c r="AA17" i="3" s="1"/>
  <c r="AB17" i="3" s="1"/>
  <c r="X17" i="3"/>
  <c r="W17" i="3"/>
  <c r="V17" i="3"/>
  <c r="R17" i="3"/>
  <c r="S17" i="3" s="1"/>
  <c r="T17" i="3" s="1"/>
  <c r="I17" i="3"/>
  <c r="D17" i="3"/>
  <c r="AH16" i="3"/>
  <c r="AI16" i="3" s="1"/>
  <c r="AG16" i="3"/>
  <c r="AF16" i="3"/>
  <c r="AE16" i="3"/>
  <c r="AB16" i="3"/>
  <c r="AA16" i="3"/>
  <c r="Z16" i="3"/>
  <c r="Y16" i="3"/>
  <c r="X16" i="3"/>
  <c r="W16" i="3"/>
  <c r="AC16" i="3" s="1"/>
  <c r="V16" i="3"/>
  <c r="T16" i="3"/>
  <c r="S16" i="3"/>
  <c r="R16" i="3"/>
  <c r="I16" i="3"/>
  <c r="D16" i="3"/>
  <c r="AH15" i="3"/>
  <c r="AI15" i="3" s="1"/>
  <c r="AJ15" i="3" s="1"/>
  <c r="AG15" i="3"/>
  <c r="AF15" i="3"/>
  <c r="AE15" i="3"/>
  <c r="Z15" i="3"/>
  <c r="AA15" i="3" s="1"/>
  <c r="AB15" i="3" s="1"/>
  <c r="Y15" i="3"/>
  <c r="X15" i="3"/>
  <c r="W15" i="3"/>
  <c r="V15" i="3"/>
  <c r="R15" i="3"/>
  <c r="S15" i="3" s="1"/>
  <c r="T15" i="3" s="1"/>
  <c r="I15" i="3"/>
  <c r="D15" i="3"/>
  <c r="AH14" i="3"/>
  <c r="AI14" i="3" s="1"/>
  <c r="AG14" i="3"/>
  <c r="AF14" i="3"/>
  <c r="AE14" i="3"/>
  <c r="AB14" i="3"/>
  <c r="AA14" i="3"/>
  <c r="Z14" i="3"/>
  <c r="Y14" i="3"/>
  <c r="X14" i="3"/>
  <c r="W14" i="3"/>
  <c r="AC14" i="3" s="1"/>
  <c r="V14" i="3"/>
  <c r="S14" i="3"/>
  <c r="T14" i="3" s="1"/>
  <c r="R14" i="3"/>
  <c r="I14" i="3"/>
  <c r="D14" i="3"/>
  <c r="AI13" i="3"/>
  <c r="AJ13" i="3" s="1"/>
  <c r="AH13" i="3"/>
  <c r="AG13" i="3"/>
  <c r="AF13" i="3"/>
  <c r="AE13" i="3"/>
  <c r="Z13" i="3"/>
  <c r="AA13" i="3" s="1"/>
  <c r="AB13" i="3" s="1"/>
  <c r="Y13" i="3"/>
  <c r="X13" i="3"/>
  <c r="W13" i="3"/>
  <c r="V13" i="3"/>
  <c r="R13" i="3"/>
  <c r="S13" i="3" s="1"/>
  <c r="T13" i="3" s="1"/>
  <c r="I13" i="3"/>
  <c r="D13" i="3"/>
  <c r="AH12" i="3"/>
  <c r="AI12" i="3" s="1"/>
  <c r="AJ12" i="3" s="1"/>
  <c r="AK12" i="3" s="1"/>
  <c r="AG12" i="3"/>
  <c r="AF12" i="3"/>
  <c r="AE12" i="3"/>
  <c r="AB12" i="3"/>
  <c r="AA12" i="3"/>
  <c r="Z12" i="3"/>
  <c r="Y12" i="3"/>
  <c r="X12" i="3"/>
  <c r="W12" i="3"/>
  <c r="AC12" i="3" s="1"/>
  <c r="V12" i="3"/>
  <c r="T12" i="3"/>
  <c r="S12" i="3"/>
  <c r="R12" i="3"/>
  <c r="I12" i="3"/>
  <c r="D12" i="3"/>
  <c r="AJ11" i="3"/>
  <c r="AI11" i="3"/>
  <c r="AH11" i="3"/>
  <c r="AG11" i="3"/>
  <c r="AF11" i="3"/>
  <c r="AE11" i="3"/>
  <c r="Z11" i="3"/>
  <c r="AA11" i="3" s="1"/>
  <c r="AB11" i="3" s="1"/>
  <c r="Y11" i="3"/>
  <c r="X11" i="3"/>
  <c r="W11" i="3"/>
  <c r="V11" i="3"/>
  <c r="R11" i="3"/>
  <c r="S11" i="3" s="1"/>
  <c r="T11" i="3" s="1"/>
  <c r="I11" i="3"/>
  <c r="D11" i="3"/>
  <c r="AH10" i="3"/>
  <c r="AI10" i="3" s="1"/>
  <c r="AJ10" i="3" s="1"/>
  <c r="AK10" i="3" s="1"/>
  <c r="AG10" i="3"/>
  <c r="AF10" i="3"/>
  <c r="AE10" i="3"/>
  <c r="AB10" i="3"/>
  <c r="AA10" i="3"/>
  <c r="Z10" i="3"/>
  <c r="Y10" i="3"/>
  <c r="X10" i="3"/>
  <c r="W10" i="3"/>
  <c r="AC10" i="3" s="1"/>
  <c r="V10" i="3"/>
  <c r="S10" i="3"/>
  <c r="T10" i="3" s="1"/>
  <c r="R10" i="3"/>
  <c r="I10" i="3"/>
  <c r="D10" i="3"/>
  <c r="AH9" i="3"/>
  <c r="AI9" i="3" s="1"/>
  <c r="AJ9" i="3" s="1"/>
  <c r="AG9" i="3"/>
  <c r="AF9" i="3"/>
  <c r="AE9" i="3"/>
  <c r="Z9" i="3"/>
  <c r="AA9" i="3" s="1"/>
  <c r="AB9" i="3" s="1"/>
  <c r="Y9" i="3"/>
  <c r="X9" i="3"/>
  <c r="W9" i="3"/>
  <c r="V9" i="3"/>
  <c r="R9" i="3"/>
  <c r="S9" i="3" s="1"/>
  <c r="T9" i="3" s="1"/>
  <c r="I9" i="3"/>
  <c r="D9" i="3"/>
  <c r="AK8" i="3"/>
  <c r="AH8" i="3"/>
  <c r="AI8" i="3" s="1"/>
  <c r="AJ8" i="3" s="1"/>
  <c r="AG8" i="3"/>
  <c r="AF8" i="3"/>
  <c r="AE8" i="3"/>
  <c r="AB8" i="3"/>
  <c r="AC8" i="3" s="1"/>
  <c r="AA8" i="3"/>
  <c r="Z8" i="3"/>
  <c r="Y8" i="3"/>
  <c r="X8" i="3"/>
  <c r="W8" i="3"/>
  <c r="V8" i="3"/>
  <c r="S8" i="3"/>
  <c r="T8" i="3" s="1"/>
  <c r="R8" i="3"/>
  <c r="I8" i="3"/>
  <c r="E8" i="3"/>
  <c r="D8" i="3" s="1"/>
  <c r="AH7" i="3"/>
  <c r="AI7" i="3" s="1"/>
  <c r="AJ7" i="3" s="1"/>
  <c r="AK7" i="3" s="1"/>
  <c r="AG7" i="3"/>
  <c r="AF7" i="3"/>
  <c r="AE7" i="3"/>
  <c r="Z7" i="3"/>
  <c r="AA7" i="3" s="1"/>
  <c r="AB7" i="3" s="1"/>
  <c r="Y7" i="3"/>
  <c r="X7" i="3"/>
  <c r="W7" i="3"/>
  <c r="V7" i="3"/>
  <c r="S7" i="3"/>
  <c r="T7" i="3" s="1"/>
  <c r="R7" i="3"/>
  <c r="I7" i="3"/>
  <c r="D7" i="3"/>
  <c r="AH6" i="3"/>
  <c r="AG6" i="3"/>
  <c r="AI6" i="3" s="1"/>
  <c r="AF6" i="3"/>
  <c r="AE6" i="3"/>
  <c r="AC6" i="3"/>
  <c r="Z6" i="3"/>
  <c r="AA6" i="3" s="1"/>
  <c r="AB6" i="3" s="1"/>
  <c r="Y6" i="3"/>
  <c r="X6" i="3"/>
  <c r="W6" i="3"/>
  <c r="V6" i="3"/>
  <c r="T6" i="3"/>
  <c r="S6" i="3"/>
  <c r="R6" i="3"/>
  <c r="I6" i="3"/>
  <c r="E6" i="3"/>
  <c r="D6" i="3"/>
  <c r="AI5" i="3"/>
  <c r="AJ5" i="3" s="1"/>
  <c r="AK5" i="3" s="1"/>
  <c r="AH5" i="3"/>
  <c r="AG5" i="3"/>
  <c r="AF5" i="3"/>
  <c r="AE5" i="3"/>
  <c r="Z5" i="3"/>
  <c r="AA5" i="3" s="1"/>
  <c r="AB5" i="3" s="1"/>
  <c r="AC5" i="3" s="1"/>
  <c r="Y5" i="3"/>
  <c r="X5" i="3"/>
  <c r="W5" i="3"/>
  <c r="V5" i="3"/>
  <c r="R5" i="3"/>
  <c r="S5" i="3" s="1"/>
  <c r="T5" i="3" s="1"/>
  <c r="I5" i="3"/>
  <c r="E5" i="3"/>
  <c r="D5" i="3" s="1"/>
  <c r="AI4" i="3"/>
  <c r="AJ4" i="3" s="1"/>
  <c r="AH4" i="3"/>
  <c r="AG4" i="3"/>
  <c r="AF4" i="3"/>
  <c r="AE4" i="3"/>
  <c r="Z4" i="3"/>
  <c r="Y4" i="3"/>
  <c r="X4" i="3"/>
  <c r="W4" i="3"/>
  <c r="V4" i="3"/>
  <c r="S4" i="3"/>
  <c r="T4" i="3" s="1"/>
  <c r="R4" i="3"/>
  <c r="I4" i="3"/>
  <c r="E4" i="3"/>
  <c r="D4" i="3"/>
  <c r="AH3" i="3"/>
  <c r="AI3" i="3" s="1"/>
  <c r="AJ3" i="3" s="1"/>
  <c r="AK3" i="3" s="1"/>
  <c r="AG3" i="3"/>
  <c r="AF3" i="3"/>
  <c r="AE3" i="3"/>
  <c r="AB3" i="3"/>
  <c r="AA3" i="3"/>
  <c r="Z3" i="3"/>
  <c r="Y3" i="3"/>
  <c r="X3" i="3"/>
  <c r="W3" i="3"/>
  <c r="AC3" i="3" s="1"/>
  <c r="V3" i="3"/>
  <c r="S3" i="3"/>
  <c r="T3" i="3" s="1"/>
  <c r="R3" i="3"/>
  <c r="I3" i="3"/>
  <c r="E3" i="3"/>
  <c r="D3" i="3" s="1"/>
  <c r="AI2" i="3"/>
  <c r="AJ2" i="3" s="1"/>
  <c r="AK2" i="3" s="1"/>
  <c r="AH2" i="3"/>
  <c r="AG2" i="3"/>
  <c r="AF2" i="3"/>
  <c r="AE2" i="3"/>
  <c r="AB2" i="3"/>
  <c r="AA2" i="3"/>
  <c r="Z2" i="3"/>
  <c r="Y2" i="3"/>
  <c r="X2" i="3"/>
  <c r="W2" i="3"/>
  <c r="V2" i="3"/>
  <c r="R2" i="3"/>
  <c r="S2" i="3" s="1"/>
  <c r="T2" i="3" s="1"/>
  <c r="I2" i="3"/>
  <c r="D2" i="3"/>
  <c r="X65" i="2"/>
  <c r="W65" i="2"/>
  <c r="V65" i="2"/>
  <c r="Q65" i="2"/>
  <c r="Z65" i="2" s="1"/>
  <c r="O65" i="2"/>
  <c r="N65" i="2"/>
  <c r="AE65" i="2" s="1"/>
  <c r="M65" i="2"/>
  <c r="AH65" i="2" s="1"/>
  <c r="C65" i="2"/>
  <c r="AH64" i="2"/>
  <c r="AG64" i="2"/>
  <c r="AF64" i="2"/>
  <c r="AE64" i="2"/>
  <c r="Z64" i="2"/>
  <c r="X64" i="2"/>
  <c r="W64" i="2"/>
  <c r="V64" i="2"/>
  <c r="O64" i="2"/>
  <c r="P64" i="2" s="1"/>
  <c r="I64" i="2"/>
  <c r="D64" i="2"/>
  <c r="AH63" i="2"/>
  <c r="AF63" i="2"/>
  <c r="AE63" i="2"/>
  <c r="Z63" i="2"/>
  <c r="W63" i="2"/>
  <c r="V63" i="2"/>
  <c r="S63" i="2"/>
  <c r="T63" i="2" s="1"/>
  <c r="R63" i="2"/>
  <c r="P63" i="2"/>
  <c r="Y63" i="2" s="1"/>
  <c r="AA63" i="2" s="1"/>
  <c r="O63" i="2"/>
  <c r="X63" i="2" s="1"/>
  <c r="AB63" i="2" s="1"/>
  <c r="AC63" i="2" s="1"/>
  <c r="I63" i="2"/>
  <c r="H63" i="2"/>
  <c r="D63" i="2"/>
  <c r="R60" i="2"/>
  <c r="S60" i="2" s="1"/>
  <c r="T60" i="2" s="1"/>
  <c r="Q60" i="2"/>
  <c r="AH60" i="2" s="1"/>
  <c r="N60" i="2"/>
  <c r="W60" i="2" s="1"/>
  <c r="M60" i="2"/>
  <c r="AE60" i="2" s="1"/>
  <c r="C60" i="2"/>
  <c r="AH59" i="2"/>
  <c r="AE59" i="2"/>
  <c r="Z59" i="2"/>
  <c r="W59" i="2"/>
  <c r="V59" i="2"/>
  <c r="S59" i="2"/>
  <c r="T59" i="2" s="1"/>
  <c r="R59" i="2"/>
  <c r="P59" i="2"/>
  <c r="P60" i="2" s="1"/>
  <c r="O59" i="2"/>
  <c r="O60" i="2" s="1"/>
  <c r="I59" i="2"/>
  <c r="D59" i="2"/>
  <c r="AH58" i="2"/>
  <c r="AI58" i="2" s="1"/>
  <c r="AJ58" i="2" s="1"/>
  <c r="AK58" i="2" s="1"/>
  <c r="AG58" i="2"/>
  <c r="AF58" i="2"/>
  <c r="AE58" i="2"/>
  <c r="Z58" i="2"/>
  <c r="AA58" i="2" s="1"/>
  <c r="AB58" i="2" s="1"/>
  <c r="Y58" i="2"/>
  <c r="X58" i="2"/>
  <c r="W58" i="2"/>
  <c r="V58" i="2"/>
  <c r="R58" i="2"/>
  <c r="S58" i="2" s="1"/>
  <c r="T58" i="2" s="1"/>
  <c r="I58" i="2"/>
  <c r="H58" i="2"/>
  <c r="D58" i="2"/>
  <c r="Q55" i="2"/>
  <c r="Z55" i="2" s="1"/>
  <c r="P55" i="2"/>
  <c r="R55" i="2" s="1"/>
  <c r="O55" i="2"/>
  <c r="X55" i="2" s="1"/>
  <c r="M55" i="2"/>
  <c r="C55" i="2"/>
  <c r="AG54" i="2"/>
  <c r="AF54" i="2"/>
  <c r="Z54" i="2"/>
  <c r="Y54" i="2"/>
  <c r="AA54" i="2" s="1"/>
  <c r="X54" i="2"/>
  <c r="V54" i="2"/>
  <c r="S54" i="2"/>
  <c r="R54" i="2"/>
  <c r="M54" i="2"/>
  <c r="I54" i="2"/>
  <c r="D54" i="2"/>
  <c r="AF53" i="2"/>
  <c r="AE53" i="2"/>
  <c r="AB53" i="2"/>
  <c r="AA53" i="2"/>
  <c r="Z53" i="2"/>
  <c r="Y53" i="2"/>
  <c r="X53" i="2"/>
  <c r="W53" i="2"/>
  <c r="AC53" i="2" s="1"/>
  <c r="V53" i="2"/>
  <c r="T53" i="2"/>
  <c r="S53" i="2"/>
  <c r="R53" i="2"/>
  <c r="N53" i="2"/>
  <c r="M53" i="2"/>
  <c r="AH53" i="2" s="1"/>
  <c r="I53" i="2"/>
  <c r="D53" i="2"/>
  <c r="Z52" i="2"/>
  <c r="AA52" i="2" s="1"/>
  <c r="AB52" i="2" s="1"/>
  <c r="Y52" i="2"/>
  <c r="X52" i="2"/>
  <c r="S52" i="2"/>
  <c r="R52" i="2"/>
  <c r="N52" i="2"/>
  <c r="M52" i="2"/>
  <c r="AG52" i="2" s="1"/>
  <c r="I52" i="2"/>
  <c r="D52" i="2"/>
  <c r="Z49" i="2"/>
  <c r="Q49" i="2"/>
  <c r="AH49" i="2" s="1"/>
  <c r="N49" i="2"/>
  <c r="AE49" i="2" s="1"/>
  <c r="M49" i="2"/>
  <c r="V49" i="2" s="1"/>
  <c r="C49" i="2"/>
  <c r="AH48" i="2"/>
  <c r="AE48" i="2"/>
  <c r="Z48" i="2"/>
  <c r="X48" i="2"/>
  <c r="W48" i="2"/>
  <c r="V48" i="2"/>
  <c r="O48" i="2"/>
  <c r="AF48" i="2" s="1"/>
  <c r="I48" i="2"/>
  <c r="D48" i="2"/>
  <c r="AH47" i="2"/>
  <c r="AF47" i="2"/>
  <c r="AE47" i="2"/>
  <c r="Z47" i="2"/>
  <c r="Y47" i="2"/>
  <c r="AA47" i="2" s="1"/>
  <c r="X47" i="2"/>
  <c r="W47" i="2"/>
  <c r="V47" i="2"/>
  <c r="O47" i="2"/>
  <c r="P47" i="2" s="1"/>
  <c r="R47" i="2" s="1"/>
  <c r="S47" i="2" s="1"/>
  <c r="T47" i="2" s="1"/>
  <c r="I47" i="2"/>
  <c r="D47" i="2"/>
  <c r="AI46" i="2"/>
  <c r="AH46" i="2"/>
  <c r="AG46" i="2"/>
  <c r="AF46" i="2"/>
  <c r="AJ46" i="2" s="1"/>
  <c r="AE46" i="2"/>
  <c r="AK46" i="2" s="1"/>
  <c r="AB46" i="2"/>
  <c r="Z46" i="2"/>
  <c r="AA46" i="2" s="1"/>
  <c r="Y46" i="2"/>
  <c r="X46" i="2"/>
  <c r="W46" i="2"/>
  <c r="AC46" i="2" s="1"/>
  <c r="V46" i="2"/>
  <c r="S46" i="2"/>
  <c r="T46" i="2" s="1"/>
  <c r="R46" i="2"/>
  <c r="I46" i="2"/>
  <c r="D46" i="2"/>
  <c r="AH45" i="2"/>
  <c r="AI45" i="2" s="1"/>
  <c r="AJ45" i="2" s="1"/>
  <c r="AG45" i="2"/>
  <c r="AF45" i="2"/>
  <c r="AE45" i="2"/>
  <c r="Z45" i="2"/>
  <c r="AA45" i="2" s="1"/>
  <c r="AB45" i="2" s="1"/>
  <c r="Y45" i="2"/>
  <c r="X45" i="2"/>
  <c r="W45" i="2"/>
  <c r="AC45" i="2" s="1"/>
  <c r="V45" i="2"/>
  <c r="R45" i="2"/>
  <c r="S45" i="2" s="1"/>
  <c r="T45" i="2" s="1"/>
  <c r="I45" i="2"/>
  <c r="F45" i="2"/>
  <c r="D45" i="2"/>
  <c r="AG42" i="2"/>
  <c r="AF42" i="2"/>
  <c r="AE42" i="2"/>
  <c r="X42" i="2"/>
  <c r="R42" i="2"/>
  <c r="S42" i="2" s="1"/>
  <c r="T42" i="2" s="1"/>
  <c r="Q42" i="2"/>
  <c r="Z42" i="2" s="1"/>
  <c r="AA42" i="2" s="1"/>
  <c r="AB42" i="2" s="1"/>
  <c r="P42" i="2"/>
  <c r="Y42" i="2" s="1"/>
  <c r="O42" i="2"/>
  <c r="N42" i="2"/>
  <c r="W42" i="2" s="1"/>
  <c r="M42" i="2"/>
  <c r="V42" i="2" s="1"/>
  <c r="C42" i="2"/>
  <c r="AH41" i="2"/>
  <c r="AG41" i="2"/>
  <c r="AI41" i="2" s="1"/>
  <c r="AF41" i="2"/>
  <c r="AE41" i="2"/>
  <c r="AA41" i="2"/>
  <c r="Z41" i="2"/>
  <c r="Y41" i="2"/>
  <c r="X41" i="2"/>
  <c r="W41" i="2"/>
  <c r="V41" i="2"/>
  <c r="T41" i="2"/>
  <c r="R41" i="2"/>
  <c r="S41" i="2" s="1"/>
  <c r="I41" i="2"/>
  <c r="D41" i="2"/>
  <c r="AH40" i="2"/>
  <c r="AI40" i="2" s="1"/>
  <c r="AJ40" i="2" s="1"/>
  <c r="AK40" i="2" s="1"/>
  <c r="AG40" i="2"/>
  <c r="AF40" i="2"/>
  <c r="AE40" i="2"/>
  <c r="Z40" i="2"/>
  <c r="AA40" i="2" s="1"/>
  <c r="AB40" i="2" s="1"/>
  <c r="Y40" i="2"/>
  <c r="X40" i="2"/>
  <c r="W40" i="2"/>
  <c r="V40" i="2"/>
  <c r="S40" i="2"/>
  <c r="T40" i="2" s="1"/>
  <c r="R40" i="2"/>
  <c r="I40" i="2"/>
  <c r="D40" i="2"/>
  <c r="AH39" i="2"/>
  <c r="AG39" i="2"/>
  <c r="AI39" i="2" s="1"/>
  <c r="AJ39" i="2" s="1"/>
  <c r="AF39" i="2"/>
  <c r="AE39" i="2"/>
  <c r="AA39" i="2"/>
  <c r="Z39" i="2"/>
  <c r="Y39" i="2"/>
  <c r="X39" i="2"/>
  <c r="W39" i="2"/>
  <c r="V39" i="2"/>
  <c r="R39" i="2"/>
  <c r="S39" i="2" s="1"/>
  <c r="T39" i="2" s="1"/>
  <c r="I39" i="2"/>
  <c r="D39" i="2"/>
  <c r="AI38" i="2"/>
  <c r="AJ38" i="2" s="1"/>
  <c r="AK38" i="2" s="1"/>
  <c r="AH38" i="2"/>
  <c r="AG38" i="2"/>
  <c r="AF38" i="2"/>
  <c r="AE38" i="2"/>
  <c r="Z38" i="2"/>
  <c r="Y38" i="2"/>
  <c r="X38" i="2"/>
  <c r="W38" i="2"/>
  <c r="V38" i="2"/>
  <c r="S38" i="2"/>
  <c r="T38" i="2" s="1"/>
  <c r="R38" i="2"/>
  <c r="I38" i="2"/>
  <c r="D38" i="2"/>
  <c r="AH37" i="2"/>
  <c r="AG37" i="2"/>
  <c r="AI37" i="2" s="1"/>
  <c r="AJ37" i="2" s="1"/>
  <c r="AF37" i="2"/>
  <c r="AE37" i="2"/>
  <c r="AA37" i="2"/>
  <c r="Z37" i="2"/>
  <c r="Y37" i="2"/>
  <c r="X37" i="2"/>
  <c r="W37" i="2"/>
  <c r="V37" i="2"/>
  <c r="T37" i="2"/>
  <c r="R37" i="2"/>
  <c r="S37" i="2" s="1"/>
  <c r="I37" i="2"/>
  <c r="D37" i="2"/>
  <c r="AJ36" i="2"/>
  <c r="AK36" i="2" s="1"/>
  <c r="AI36" i="2"/>
  <c r="AH36" i="2"/>
  <c r="AG36" i="2"/>
  <c r="AF36" i="2"/>
  <c r="AE36" i="2"/>
  <c r="Z36" i="2"/>
  <c r="AA36" i="2" s="1"/>
  <c r="AB36" i="2" s="1"/>
  <c r="Y36" i="2"/>
  <c r="X36" i="2"/>
  <c r="W36" i="2"/>
  <c r="V36" i="2"/>
  <c r="R36" i="2"/>
  <c r="S36" i="2" s="1"/>
  <c r="T36" i="2" s="1"/>
  <c r="I36" i="2"/>
  <c r="D36" i="2"/>
  <c r="AH35" i="2"/>
  <c r="AG35" i="2"/>
  <c r="AI35" i="2" s="1"/>
  <c r="AF35" i="2"/>
  <c r="AE35" i="2"/>
  <c r="AA35" i="2"/>
  <c r="Z35" i="2"/>
  <c r="Y35" i="2"/>
  <c r="X35" i="2"/>
  <c r="W35" i="2"/>
  <c r="V35" i="2"/>
  <c r="T35" i="2"/>
  <c r="R35" i="2"/>
  <c r="S35" i="2" s="1"/>
  <c r="I35" i="2"/>
  <c r="D35" i="2"/>
  <c r="AK34" i="2"/>
  <c r="AJ34" i="2"/>
  <c r="AH34" i="2"/>
  <c r="AI34" i="2" s="1"/>
  <c r="AG34" i="2"/>
  <c r="AF34" i="2"/>
  <c r="AE34" i="2"/>
  <c r="Z34" i="2"/>
  <c r="AA34" i="2" s="1"/>
  <c r="AB34" i="2" s="1"/>
  <c r="Y34" i="2"/>
  <c r="X34" i="2"/>
  <c r="W34" i="2"/>
  <c r="V34" i="2"/>
  <c r="R34" i="2"/>
  <c r="S34" i="2" s="1"/>
  <c r="T34" i="2" s="1"/>
  <c r="I34" i="2"/>
  <c r="D34" i="2"/>
  <c r="AH33" i="2"/>
  <c r="AG33" i="2"/>
  <c r="AI33" i="2" s="1"/>
  <c r="AJ33" i="2" s="1"/>
  <c r="AF33" i="2"/>
  <c r="AE33" i="2"/>
  <c r="AA33" i="2"/>
  <c r="AB33" i="2" s="1"/>
  <c r="AC33" i="2" s="1"/>
  <c r="Z33" i="2"/>
  <c r="Y33" i="2"/>
  <c r="X33" i="2"/>
  <c r="W33" i="2"/>
  <c r="V33" i="2"/>
  <c r="R33" i="2"/>
  <c r="S33" i="2" s="1"/>
  <c r="T33" i="2" s="1"/>
  <c r="I33" i="2"/>
  <c r="D33" i="2"/>
  <c r="AK32" i="2"/>
  <c r="AI32" i="2"/>
  <c r="AJ32" i="2" s="1"/>
  <c r="AH32" i="2"/>
  <c r="AG32" i="2"/>
  <c r="AF32" i="2"/>
  <c r="AE32" i="2"/>
  <c r="AB32" i="2"/>
  <c r="AA32" i="2"/>
  <c r="Z32" i="2"/>
  <c r="Y32" i="2"/>
  <c r="X32" i="2"/>
  <c r="W32" i="2"/>
  <c r="V32" i="2"/>
  <c r="R32" i="2"/>
  <c r="S32" i="2" s="1"/>
  <c r="T32" i="2" s="1"/>
  <c r="I32" i="2"/>
  <c r="D32" i="2"/>
  <c r="AH31" i="2"/>
  <c r="AG31" i="2"/>
  <c r="AI31" i="2" s="1"/>
  <c r="AJ31" i="2" s="1"/>
  <c r="AF31" i="2"/>
  <c r="AE31" i="2"/>
  <c r="AK31" i="2" s="1"/>
  <c r="AA31" i="2"/>
  <c r="AB31" i="2" s="1"/>
  <c r="AC31" i="2" s="1"/>
  <c r="Z31" i="2"/>
  <c r="Y31" i="2"/>
  <c r="X31" i="2"/>
  <c r="W31" i="2"/>
  <c r="V31" i="2"/>
  <c r="R31" i="2"/>
  <c r="S31" i="2" s="1"/>
  <c r="T31" i="2" s="1"/>
  <c r="I31" i="2"/>
  <c r="D31" i="2"/>
  <c r="AJ30" i="2"/>
  <c r="AK30" i="2" s="1"/>
  <c r="AI30" i="2"/>
  <c r="AH30" i="2"/>
  <c r="AG30" i="2"/>
  <c r="AF30" i="2"/>
  <c r="AE30" i="2"/>
  <c r="Z30" i="2"/>
  <c r="AA30" i="2" s="1"/>
  <c r="AB30" i="2" s="1"/>
  <c r="Y30" i="2"/>
  <c r="X30" i="2"/>
  <c r="W30" i="2"/>
  <c r="V30" i="2"/>
  <c r="R30" i="2"/>
  <c r="S30" i="2" s="1"/>
  <c r="T30" i="2" s="1"/>
  <c r="I30" i="2"/>
  <c r="D30" i="2"/>
  <c r="AH29" i="2"/>
  <c r="AG29" i="2"/>
  <c r="AI29" i="2" s="1"/>
  <c r="AF29" i="2"/>
  <c r="AE29" i="2"/>
  <c r="AA29" i="2"/>
  <c r="AB29" i="2" s="1"/>
  <c r="AC29" i="2" s="1"/>
  <c r="Z29" i="2"/>
  <c r="Y29" i="2"/>
  <c r="X29" i="2"/>
  <c r="W29" i="2"/>
  <c r="V29" i="2"/>
  <c r="R29" i="2"/>
  <c r="S29" i="2" s="1"/>
  <c r="T29" i="2" s="1"/>
  <c r="I29" i="2"/>
  <c r="D29" i="2"/>
  <c r="AH28" i="2"/>
  <c r="AI28" i="2" s="1"/>
  <c r="AJ28" i="2" s="1"/>
  <c r="AK28" i="2" s="1"/>
  <c r="AG28" i="2"/>
  <c r="AF28" i="2"/>
  <c r="AE28" i="2"/>
  <c r="AA28" i="2"/>
  <c r="AB28" i="2" s="1"/>
  <c r="Z28" i="2"/>
  <c r="Y28" i="2"/>
  <c r="X28" i="2"/>
  <c r="W28" i="2"/>
  <c r="V28" i="2"/>
  <c r="S28" i="2"/>
  <c r="T28" i="2" s="1"/>
  <c r="R28" i="2"/>
  <c r="I28" i="2"/>
  <c r="D28" i="2"/>
  <c r="AH27" i="2"/>
  <c r="AG27" i="2"/>
  <c r="AI27" i="2" s="1"/>
  <c r="AF27" i="2"/>
  <c r="AE27" i="2"/>
  <c r="AC27" i="2"/>
  <c r="AA27" i="2"/>
  <c r="AB27" i="2" s="1"/>
  <c r="Z27" i="2"/>
  <c r="Y27" i="2"/>
  <c r="X27" i="2"/>
  <c r="W27" i="2"/>
  <c r="V27" i="2"/>
  <c r="T27" i="2"/>
  <c r="R27" i="2"/>
  <c r="S27" i="2" s="1"/>
  <c r="I27" i="2"/>
  <c r="D27" i="2"/>
  <c r="AH26" i="2"/>
  <c r="AI26" i="2" s="1"/>
  <c r="AJ26" i="2" s="1"/>
  <c r="AK26" i="2" s="1"/>
  <c r="AG26" i="2"/>
  <c r="AF26" i="2"/>
  <c r="AE26" i="2"/>
  <c r="Z26" i="2"/>
  <c r="Y26" i="2"/>
  <c r="AA26" i="2" s="1"/>
  <c r="AB26" i="2" s="1"/>
  <c r="X26" i="2"/>
  <c r="W26" i="2"/>
  <c r="V26" i="2"/>
  <c r="R26" i="2"/>
  <c r="S26" i="2" s="1"/>
  <c r="T26" i="2" s="1"/>
  <c r="I26" i="2"/>
  <c r="D26" i="2"/>
  <c r="AG23" i="2"/>
  <c r="AE23" i="2"/>
  <c r="W23" i="2"/>
  <c r="R23" i="2"/>
  <c r="Q23" i="2"/>
  <c r="Z23" i="2" s="1"/>
  <c r="P23" i="2"/>
  <c r="Y23" i="2" s="1"/>
  <c r="O23" i="2"/>
  <c r="N23" i="2"/>
  <c r="M23" i="2"/>
  <c r="V23" i="2" s="1"/>
  <c r="C23" i="2"/>
  <c r="AH22" i="2"/>
  <c r="AG22" i="2"/>
  <c r="AI22" i="2" s="1"/>
  <c r="AF22" i="2"/>
  <c r="AE22" i="2"/>
  <c r="AC22" i="2"/>
  <c r="AA22" i="2"/>
  <c r="AB22" i="2" s="1"/>
  <c r="Z22" i="2"/>
  <c r="Y22" i="2"/>
  <c r="X22" i="2"/>
  <c r="W22" i="2"/>
  <c r="V22" i="2"/>
  <c r="R22" i="2"/>
  <c r="S22" i="2" s="1"/>
  <c r="T22" i="2" s="1"/>
  <c r="I22" i="2"/>
  <c r="D22" i="2"/>
  <c r="AH21" i="2"/>
  <c r="AI21" i="2" s="1"/>
  <c r="AJ21" i="2" s="1"/>
  <c r="AK21" i="2" s="1"/>
  <c r="AG21" i="2"/>
  <c r="AF21" i="2"/>
  <c r="AE21" i="2"/>
  <c r="Z21" i="2"/>
  <c r="Y21" i="2"/>
  <c r="AA21" i="2" s="1"/>
  <c r="AB21" i="2" s="1"/>
  <c r="X21" i="2"/>
  <c r="W21" i="2"/>
  <c r="V21" i="2"/>
  <c r="R21" i="2"/>
  <c r="S21" i="2" s="1"/>
  <c r="T21" i="2" s="1"/>
  <c r="I21" i="2"/>
  <c r="D21" i="2"/>
  <c r="AH20" i="2"/>
  <c r="AG20" i="2"/>
  <c r="AI20" i="2" s="1"/>
  <c r="AF20" i="2"/>
  <c r="AE20" i="2"/>
  <c r="AA20" i="2"/>
  <c r="Z20" i="2"/>
  <c r="Y20" i="2"/>
  <c r="X20" i="2"/>
  <c r="W20" i="2"/>
  <c r="V20" i="2"/>
  <c r="T20" i="2"/>
  <c r="R20" i="2"/>
  <c r="S20" i="2" s="1"/>
  <c r="I20" i="2"/>
  <c r="D20" i="2"/>
  <c r="AH19" i="2"/>
  <c r="AI19" i="2" s="1"/>
  <c r="AJ19" i="2" s="1"/>
  <c r="AK19" i="2" s="1"/>
  <c r="AG19" i="2"/>
  <c r="AF19" i="2"/>
  <c r="AE19" i="2"/>
  <c r="Z19" i="2"/>
  <c r="AA19" i="2" s="1"/>
  <c r="AB19" i="2" s="1"/>
  <c r="Y19" i="2"/>
  <c r="X19" i="2"/>
  <c r="W19" i="2"/>
  <c r="V19" i="2"/>
  <c r="S19" i="2"/>
  <c r="T19" i="2" s="1"/>
  <c r="R19" i="2"/>
  <c r="I19" i="2"/>
  <c r="D19" i="2"/>
  <c r="AH18" i="2"/>
  <c r="AG18" i="2"/>
  <c r="AI18" i="2" s="1"/>
  <c r="AJ18" i="2" s="1"/>
  <c r="AF18" i="2"/>
  <c r="AE18" i="2"/>
  <c r="AA18" i="2"/>
  <c r="Z18" i="2"/>
  <c r="Y18" i="2"/>
  <c r="X18" i="2"/>
  <c r="W18" i="2"/>
  <c r="V18" i="2"/>
  <c r="R18" i="2"/>
  <c r="S18" i="2" s="1"/>
  <c r="T18" i="2" s="1"/>
  <c r="I18" i="2"/>
  <c r="D18" i="2"/>
  <c r="AH17" i="2"/>
  <c r="AI17" i="2" s="1"/>
  <c r="AJ17" i="2" s="1"/>
  <c r="AK17" i="2" s="1"/>
  <c r="AG17" i="2"/>
  <c r="AF17" i="2"/>
  <c r="AE17" i="2"/>
  <c r="Z17" i="2"/>
  <c r="Y17" i="2"/>
  <c r="X17" i="2"/>
  <c r="W17" i="2"/>
  <c r="V17" i="2"/>
  <c r="S17" i="2"/>
  <c r="T17" i="2" s="1"/>
  <c r="R17" i="2"/>
  <c r="I17" i="2"/>
  <c r="D17" i="2"/>
  <c r="AH16" i="2"/>
  <c r="AG16" i="2"/>
  <c r="AI16" i="2" s="1"/>
  <c r="AJ16" i="2" s="1"/>
  <c r="AF16" i="2"/>
  <c r="AE16" i="2"/>
  <c r="AA16" i="2"/>
  <c r="Z16" i="2"/>
  <c r="Y16" i="2"/>
  <c r="X16" i="2"/>
  <c r="W16" i="2"/>
  <c r="V16" i="2"/>
  <c r="T16" i="2"/>
  <c r="R16" i="2"/>
  <c r="S16" i="2" s="1"/>
  <c r="I16" i="2"/>
  <c r="D16" i="2"/>
  <c r="AJ15" i="2"/>
  <c r="AK15" i="2" s="1"/>
  <c r="AI15" i="2"/>
  <c r="AH15" i="2"/>
  <c r="AG15" i="2"/>
  <c r="AF15" i="2"/>
  <c r="AE15" i="2"/>
  <c r="Z15" i="2"/>
  <c r="AA15" i="2" s="1"/>
  <c r="AB15" i="2" s="1"/>
  <c r="Y15" i="2"/>
  <c r="X15" i="2"/>
  <c r="W15" i="2"/>
  <c r="V15" i="2"/>
  <c r="R15" i="2"/>
  <c r="S15" i="2" s="1"/>
  <c r="T15" i="2" s="1"/>
  <c r="I15" i="2"/>
  <c r="D15" i="2"/>
  <c r="AH14" i="2"/>
  <c r="AG14" i="2"/>
  <c r="AI14" i="2" s="1"/>
  <c r="AF14" i="2"/>
  <c r="AE14" i="2"/>
  <c r="AA14" i="2"/>
  <c r="Z14" i="2"/>
  <c r="Y14" i="2"/>
  <c r="X14" i="2"/>
  <c r="W14" i="2"/>
  <c r="V14" i="2"/>
  <c r="T14" i="2"/>
  <c r="R14" i="2"/>
  <c r="S14" i="2" s="1"/>
  <c r="I14" i="2"/>
  <c r="D14" i="2"/>
  <c r="AH13" i="2"/>
  <c r="AI13" i="2" s="1"/>
  <c r="AJ13" i="2" s="1"/>
  <c r="AK13" i="2" s="1"/>
  <c r="AG13" i="2"/>
  <c r="AF13" i="2"/>
  <c r="AE13" i="2"/>
  <c r="AA13" i="2"/>
  <c r="AB13" i="2" s="1"/>
  <c r="Z13" i="2"/>
  <c r="Y13" i="2"/>
  <c r="X13" i="2"/>
  <c r="W13" i="2"/>
  <c r="V13" i="2"/>
  <c r="R13" i="2"/>
  <c r="S13" i="2" s="1"/>
  <c r="T13" i="2" s="1"/>
  <c r="I13" i="2"/>
  <c r="D13" i="2"/>
  <c r="AH12" i="2"/>
  <c r="AG12" i="2"/>
  <c r="AI12" i="2" s="1"/>
  <c r="AJ12" i="2" s="1"/>
  <c r="AF12" i="2"/>
  <c r="AE12" i="2"/>
  <c r="AA12" i="2"/>
  <c r="AB12" i="2" s="1"/>
  <c r="AC12" i="2" s="1"/>
  <c r="Z12" i="2"/>
  <c r="Y12" i="2"/>
  <c r="X12" i="2"/>
  <c r="W12" i="2"/>
  <c r="V12" i="2"/>
  <c r="R12" i="2"/>
  <c r="S12" i="2" s="1"/>
  <c r="T12" i="2" s="1"/>
  <c r="I12" i="2"/>
  <c r="D12" i="2"/>
  <c r="AK11" i="2"/>
  <c r="AI11" i="2"/>
  <c r="AJ11" i="2" s="1"/>
  <c r="AH11" i="2"/>
  <c r="AG11" i="2"/>
  <c r="AF11" i="2"/>
  <c r="AE11" i="2"/>
  <c r="AB11" i="2"/>
  <c r="AA11" i="2"/>
  <c r="Z11" i="2"/>
  <c r="Y11" i="2"/>
  <c r="X11" i="2"/>
  <c r="W11" i="2"/>
  <c r="V11" i="2"/>
  <c r="R11" i="2"/>
  <c r="S11" i="2" s="1"/>
  <c r="T11" i="2" s="1"/>
  <c r="I11" i="2"/>
  <c r="D11" i="2"/>
  <c r="AH10" i="2"/>
  <c r="AG10" i="2"/>
  <c r="AI10" i="2" s="1"/>
  <c r="AJ10" i="2" s="1"/>
  <c r="AF10" i="2"/>
  <c r="AE10" i="2"/>
  <c r="AK10" i="2" s="1"/>
  <c r="AA10" i="2"/>
  <c r="AB10" i="2" s="1"/>
  <c r="AC10" i="2" s="1"/>
  <c r="Z10" i="2"/>
  <c r="Y10" i="2"/>
  <c r="X10" i="2"/>
  <c r="W10" i="2"/>
  <c r="V10" i="2"/>
  <c r="R10" i="2"/>
  <c r="S10" i="2" s="1"/>
  <c r="T10" i="2" s="1"/>
  <c r="I10" i="2"/>
  <c r="D10" i="2"/>
  <c r="AJ9" i="2"/>
  <c r="AK9" i="2" s="1"/>
  <c r="AI9" i="2"/>
  <c r="AH9" i="2"/>
  <c r="AG9" i="2"/>
  <c r="AF9" i="2"/>
  <c r="AE9" i="2"/>
  <c r="Z9" i="2"/>
  <c r="AA9" i="2" s="1"/>
  <c r="AB9" i="2" s="1"/>
  <c r="Y9" i="2"/>
  <c r="X9" i="2"/>
  <c r="W9" i="2"/>
  <c r="V9" i="2"/>
  <c r="R9" i="2"/>
  <c r="S9" i="2" s="1"/>
  <c r="T9" i="2" s="1"/>
  <c r="I9" i="2"/>
  <c r="D9" i="2"/>
  <c r="AH8" i="2"/>
  <c r="AG8" i="2"/>
  <c r="AI8" i="2" s="1"/>
  <c r="AF8" i="2"/>
  <c r="AE8" i="2"/>
  <c r="AA8" i="2"/>
  <c r="AB8" i="2" s="1"/>
  <c r="AC8" i="2" s="1"/>
  <c r="Z8" i="2"/>
  <c r="Y8" i="2"/>
  <c r="X8" i="2"/>
  <c r="W8" i="2"/>
  <c r="V8" i="2"/>
  <c r="R8" i="2"/>
  <c r="S8" i="2" s="1"/>
  <c r="T8" i="2" s="1"/>
  <c r="I8" i="2"/>
  <c r="E8" i="2"/>
  <c r="D8" i="2"/>
  <c r="AI7" i="2"/>
  <c r="AJ7" i="2" s="1"/>
  <c r="AK7" i="2" s="1"/>
  <c r="AH7" i="2"/>
  <c r="AG7" i="2"/>
  <c r="AF7" i="2"/>
  <c r="AE7" i="2"/>
  <c r="Z7" i="2"/>
  <c r="AA7" i="2" s="1"/>
  <c r="AB7" i="2" s="1"/>
  <c r="AC7" i="2" s="1"/>
  <c r="Y7" i="2"/>
  <c r="X7" i="2"/>
  <c r="W7" i="2"/>
  <c r="V7" i="2"/>
  <c r="T7" i="2"/>
  <c r="S7" i="2"/>
  <c r="R7" i="2"/>
  <c r="I7" i="2"/>
  <c r="D7" i="2"/>
  <c r="AH6" i="2"/>
  <c r="AG6" i="2"/>
  <c r="AF6" i="2"/>
  <c r="AE6" i="2"/>
  <c r="Z6" i="2"/>
  <c r="Y6" i="2"/>
  <c r="AA6" i="2" s="1"/>
  <c r="X6" i="2"/>
  <c r="W6" i="2"/>
  <c r="V6" i="2"/>
  <c r="S6" i="2"/>
  <c r="T6" i="2" s="1"/>
  <c r="R6" i="2"/>
  <c r="I6" i="2"/>
  <c r="E6" i="2"/>
  <c r="D6" i="2" s="1"/>
  <c r="AH5" i="2"/>
  <c r="AI5" i="2" s="1"/>
  <c r="AJ5" i="2" s="1"/>
  <c r="AK5" i="2" s="1"/>
  <c r="AG5" i="2"/>
  <c r="AF5" i="2"/>
  <c r="AE5" i="2"/>
  <c r="AA5" i="2"/>
  <c r="AB5" i="2" s="1"/>
  <c r="AC5" i="2" s="1"/>
  <c r="Z5" i="2"/>
  <c r="Y5" i="2"/>
  <c r="X5" i="2"/>
  <c r="W5" i="2"/>
  <c r="V5" i="2"/>
  <c r="R5" i="2"/>
  <c r="S5" i="2" s="1"/>
  <c r="T5" i="2" s="1"/>
  <c r="I5" i="2"/>
  <c r="E5" i="2"/>
  <c r="D5" i="2" s="1"/>
  <c r="AH4" i="2"/>
  <c r="AI4" i="2" s="1"/>
  <c r="AJ4" i="2" s="1"/>
  <c r="AG4" i="2"/>
  <c r="AF4" i="2"/>
  <c r="AE4" i="2"/>
  <c r="Z4" i="2"/>
  <c r="AA4" i="2" s="1"/>
  <c r="AB4" i="2" s="1"/>
  <c r="Y4" i="2"/>
  <c r="X4" i="2"/>
  <c r="W4" i="2"/>
  <c r="V4" i="2"/>
  <c r="R4" i="2"/>
  <c r="S4" i="2" s="1"/>
  <c r="T4" i="2" s="1"/>
  <c r="I4" i="2"/>
  <c r="E4" i="2"/>
  <c r="D4" i="2"/>
  <c r="AH3" i="2"/>
  <c r="AG3" i="2"/>
  <c r="AI3" i="2" s="1"/>
  <c r="AF3" i="2"/>
  <c r="AE3" i="2"/>
  <c r="AA3" i="2"/>
  <c r="Z3" i="2"/>
  <c r="Y3" i="2"/>
  <c r="X3" i="2"/>
  <c r="W3" i="2"/>
  <c r="V3" i="2"/>
  <c r="T3" i="2"/>
  <c r="R3" i="2"/>
  <c r="S3" i="2" s="1"/>
  <c r="I3" i="2"/>
  <c r="E3" i="2"/>
  <c r="D3" i="2"/>
  <c r="AK2" i="2"/>
  <c r="AI2" i="2"/>
  <c r="AJ2" i="2" s="1"/>
  <c r="AH2" i="2"/>
  <c r="AG2" i="2"/>
  <c r="AF2" i="2"/>
  <c r="AE2" i="2"/>
  <c r="Z2" i="2"/>
  <c r="AA2" i="2" s="1"/>
  <c r="AB2" i="2" s="1"/>
  <c r="AC2" i="2" s="1"/>
  <c r="Y2" i="2"/>
  <c r="X2" i="2"/>
  <c r="W2" i="2"/>
  <c r="V2" i="2"/>
  <c r="T2" i="2"/>
  <c r="S2" i="2"/>
  <c r="R2" i="2"/>
  <c r="I2" i="2"/>
  <c r="D2" i="2"/>
  <c r="E356" i="4" l="1"/>
  <c r="E362" i="4" s="1"/>
  <c r="J319" i="4"/>
  <c r="D14" i="10"/>
  <c r="D14" i="6"/>
  <c r="B30" i="10"/>
  <c r="B30" i="6"/>
  <c r="K30" i="10"/>
  <c r="K30" i="6"/>
  <c r="J30" i="10"/>
  <c r="J30" i="6"/>
  <c r="D30" i="10"/>
  <c r="D30" i="6"/>
  <c r="G30" i="10"/>
  <c r="G30" i="6"/>
  <c r="H14" i="10"/>
  <c r="H14" i="6"/>
  <c r="E14" i="10"/>
  <c r="E14" i="6"/>
  <c r="M310" i="4"/>
  <c r="M324" i="4"/>
  <c r="D324" i="4" s="1"/>
  <c r="O324" i="4" s="1"/>
  <c r="P324" i="4" s="1"/>
  <c r="O350" i="4"/>
  <c r="P350" i="4" s="1"/>
  <c r="G316" i="4"/>
  <c r="G326" i="4" s="1"/>
  <c r="G358" i="4" s="1"/>
  <c r="M311" i="4"/>
  <c r="D341" i="4"/>
  <c r="D359" i="4" s="1"/>
  <c r="N341" i="4"/>
  <c r="N359" i="4" s="1"/>
  <c r="I348" i="4"/>
  <c r="I356" i="4" s="1"/>
  <c r="I362" i="4" s="1"/>
  <c r="J326" i="4"/>
  <c r="J358" i="4" s="1"/>
  <c r="I326" i="4"/>
  <c r="I358" i="4" s="1"/>
  <c r="K320" i="4"/>
  <c r="K326" i="4" s="1"/>
  <c r="K358" i="4" s="1"/>
  <c r="H317" i="4"/>
  <c r="H326" i="4" s="1"/>
  <c r="H358" i="4" s="1"/>
  <c r="O319" i="4"/>
  <c r="P319" i="4" s="1"/>
  <c r="J341" i="4"/>
  <c r="J359" i="4" s="1"/>
  <c r="O335" i="4"/>
  <c r="P335" i="4" s="1"/>
  <c r="D356" i="4"/>
  <c r="D362" i="4" s="1"/>
  <c r="O344" i="4"/>
  <c r="P344" i="4" s="1"/>
  <c r="M322" i="4"/>
  <c r="M326" i="4" s="1"/>
  <c r="M358" i="4" s="1"/>
  <c r="M308" i="4"/>
  <c r="G341" i="4"/>
  <c r="G359" i="4" s="1"/>
  <c r="O331" i="4"/>
  <c r="P331" i="4" s="1"/>
  <c r="G346" i="4"/>
  <c r="G356" i="4" s="1"/>
  <c r="G362" i="4" s="1"/>
  <c r="F315" i="4"/>
  <c r="O315" i="4" s="1"/>
  <c r="P315" i="4" s="1"/>
  <c r="L321" i="4"/>
  <c r="L326" i="4" s="1"/>
  <c r="L358" i="4" s="1"/>
  <c r="O351" i="4"/>
  <c r="P351" i="4" s="1"/>
  <c r="M338" i="4"/>
  <c r="M341" i="4" s="1"/>
  <c r="M359" i="4" s="1"/>
  <c r="O329" i="4"/>
  <c r="P329" i="4" s="1"/>
  <c r="C341" i="4"/>
  <c r="C359" i="4" s="1"/>
  <c r="O334" i="4"/>
  <c r="P334" i="4" s="1"/>
  <c r="E314" i="4"/>
  <c r="F314" i="4" s="1"/>
  <c r="M300" i="4"/>
  <c r="O330" i="4"/>
  <c r="P330" i="4" s="1"/>
  <c r="N353" i="4"/>
  <c r="N356" i="4" s="1"/>
  <c r="N362" i="4" s="1"/>
  <c r="O345" i="4"/>
  <c r="P345" i="4" s="1"/>
  <c r="K336" i="4"/>
  <c r="K341" i="4" s="1"/>
  <c r="K359" i="4" s="1"/>
  <c r="D325" i="4"/>
  <c r="E325" i="4" s="1"/>
  <c r="M309" i="4"/>
  <c r="N323" i="4"/>
  <c r="C323" i="4" s="1"/>
  <c r="O323" i="4" s="1"/>
  <c r="P323" i="4" s="1"/>
  <c r="M356" i="4"/>
  <c r="M362" i="4" s="1"/>
  <c r="F356" i="4"/>
  <c r="F362" i="4" s="1"/>
  <c r="J349" i="4"/>
  <c r="J356" i="4" s="1"/>
  <c r="J362" i="4" s="1"/>
  <c r="L341" i="4"/>
  <c r="L359" i="4" s="1"/>
  <c r="H333" i="4"/>
  <c r="H341" i="4" s="1"/>
  <c r="H359" i="4" s="1"/>
  <c r="O339" i="4"/>
  <c r="P339" i="4" s="1"/>
  <c r="AK39" i="3"/>
  <c r="AA59" i="3"/>
  <c r="AK18" i="3"/>
  <c r="AI52" i="3"/>
  <c r="AK16" i="3"/>
  <c r="AK40" i="3"/>
  <c r="AK26" i="3"/>
  <c r="AC36" i="3"/>
  <c r="V42" i="3"/>
  <c r="AC58" i="3"/>
  <c r="R65" i="3"/>
  <c r="S65" i="3" s="1"/>
  <c r="T65" i="3" s="1"/>
  <c r="AC7" i="3"/>
  <c r="AK9" i="3"/>
  <c r="AJ14" i="3"/>
  <c r="AK14" i="3" s="1"/>
  <c r="AK28" i="3"/>
  <c r="W42" i="3"/>
  <c r="AK45" i="3"/>
  <c r="AK11" i="3"/>
  <c r="AJ16" i="3"/>
  <c r="X23" i="3"/>
  <c r="AK30" i="3"/>
  <c r="AJ35" i="3"/>
  <c r="AK35" i="3" s="1"/>
  <c r="X42" i="3"/>
  <c r="AF48" i="3"/>
  <c r="AK54" i="3"/>
  <c r="S55" i="3"/>
  <c r="AJ64" i="3"/>
  <c r="AK64" i="3" s="1"/>
  <c r="AK4" i="3"/>
  <c r="AK13" i="3"/>
  <c r="AJ18" i="3"/>
  <c r="Y23" i="3"/>
  <c r="AC26" i="3"/>
  <c r="AK32" i="3"/>
  <c r="AJ37" i="3"/>
  <c r="AK37" i="3" s="1"/>
  <c r="Y42" i="3"/>
  <c r="P48" i="3"/>
  <c r="W65" i="3"/>
  <c r="AC34" i="3"/>
  <c r="W52" i="3"/>
  <c r="AC52" i="3" s="1"/>
  <c r="AE52" i="3"/>
  <c r="T52" i="3"/>
  <c r="AI23" i="3"/>
  <c r="AJ23" i="3" s="1"/>
  <c r="AA45" i="3"/>
  <c r="AB45" i="3" s="1"/>
  <c r="AC45" i="3" s="1"/>
  <c r="AE49" i="3"/>
  <c r="AA4" i="3"/>
  <c r="AB4" i="3" s="1"/>
  <c r="AJ6" i="3"/>
  <c r="AC9" i="3"/>
  <c r="AK15" i="3"/>
  <c r="AJ20" i="3"/>
  <c r="AK20" i="3" s="1"/>
  <c r="Z23" i="3"/>
  <c r="AA23" i="3" s="1"/>
  <c r="AB23" i="3" s="1"/>
  <c r="AC23" i="3" s="1"/>
  <c r="AE23" i="3"/>
  <c r="AC28" i="3"/>
  <c r="AK34" i="3"/>
  <c r="AJ39" i="3"/>
  <c r="Z42" i="3"/>
  <c r="AK47" i="3"/>
  <c r="W49" i="3"/>
  <c r="Z60" i="3"/>
  <c r="AC15" i="3"/>
  <c r="AK21" i="3"/>
  <c r="AC19" i="3"/>
  <c r="AJ33" i="3"/>
  <c r="AK33" i="3" s="1"/>
  <c r="AC38" i="3"/>
  <c r="AC2" i="3"/>
  <c r="AC11" i="3"/>
  <c r="AK17" i="3"/>
  <c r="AF23" i="3"/>
  <c r="AC30" i="3"/>
  <c r="AK36" i="3"/>
  <c r="AF42" i="3"/>
  <c r="AK58" i="3"/>
  <c r="X60" i="3"/>
  <c r="AF60" i="3"/>
  <c r="AC4" i="3"/>
  <c r="N55" i="3"/>
  <c r="AK6" i="3"/>
  <c r="AC17" i="3"/>
  <c r="V23" i="3"/>
  <c r="AI42" i="3"/>
  <c r="AJ42" i="3" s="1"/>
  <c r="AK42" i="3" s="1"/>
  <c r="AC13" i="3"/>
  <c r="AK19" i="3"/>
  <c r="AC32" i="3"/>
  <c r="AK38" i="3"/>
  <c r="AG52" i="3"/>
  <c r="AF52" i="3"/>
  <c r="V52" i="3"/>
  <c r="M55" i="3"/>
  <c r="P60" i="3"/>
  <c r="R60" i="3" s="1"/>
  <c r="S60" i="3" s="1"/>
  <c r="T60" i="3" s="1"/>
  <c r="Y59" i="3"/>
  <c r="AG59" i="3"/>
  <c r="AI59" i="3" s="1"/>
  <c r="AF65" i="3"/>
  <c r="AG23" i="3"/>
  <c r="AG42" i="3"/>
  <c r="Y47" i="3"/>
  <c r="AA47" i="3" s="1"/>
  <c r="AB47" i="3" s="1"/>
  <c r="AC47" i="3" s="1"/>
  <c r="AF53" i="3"/>
  <c r="AJ53" i="3" s="1"/>
  <c r="AK53" i="3" s="1"/>
  <c r="AE60" i="3"/>
  <c r="Y64" i="3"/>
  <c r="AA64" i="3" s="1"/>
  <c r="AB64" i="3" s="1"/>
  <c r="AC64" i="3" s="1"/>
  <c r="P65" i="3"/>
  <c r="AH65" i="3"/>
  <c r="Z55" i="3"/>
  <c r="AA55" i="3" s="1"/>
  <c r="AB55" i="3" s="1"/>
  <c r="AF59" i="3"/>
  <c r="AG63" i="3"/>
  <c r="AI63" i="3" s="1"/>
  <c r="AJ63" i="3" s="1"/>
  <c r="AK63" i="3" s="1"/>
  <c r="Z65" i="3"/>
  <c r="X59" i="3"/>
  <c r="AF23" i="2"/>
  <c r="X23" i="2"/>
  <c r="AC20" i="2"/>
  <c r="AK22" i="2"/>
  <c r="AC37" i="2"/>
  <c r="AI6" i="2"/>
  <c r="AJ6" i="2" s="1"/>
  <c r="AA38" i="2"/>
  <c r="AB38" i="2" s="1"/>
  <c r="AC40" i="2"/>
  <c r="AC42" i="2"/>
  <c r="AI47" i="2"/>
  <c r="AJ47" i="2" s="1"/>
  <c r="AK47" i="2" s="1"/>
  <c r="AC14" i="2"/>
  <c r="AC16" i="2"/>
  <c r="AC60" i="2"/>
  <c r="AA17" i="2"/>
  <c r="AB17" i="2" s="1"/>
  <c r="AC19" i="2"/>
  <c r="AC26" i="2"/>
  <c r="AH55" i="2"/>
  <c r="AI55" i="2" s="1"/>
  <c r="AJ55" i="2" s="1"/>
  <c r="V55" i="2"/>
  <c r="AG55" i="2"/>
  <c r="AF55" i="2"/>
  <c r="AK20" i="2"/>
  <c r="AC21" i="2"/>
  <c r="AK23" i="2"/>
  <c r="AC58" i="2"/>
  <c r="AJ20" i="2"/>
  <c r="AK4" i="2"/>
  <c r="AB14" i="2"/>
  <c r="S23" i="2"/>
  <c r="T23" i="2" s="1"/>
  <c r="AC4" i="2"/>
  <c r="AC15" i="2"/>
  <c r="AK16" i="2"/>
  <c r="AJ3" i="2"/>
  <c r="AK3" i="2" s="1"/>
  <c r="AJ14" i="2"/>
  <c r="AK14" i="2" s="1"/>
  <c r="AC17" i="2"/>
  <c r="AK18" i="2"/>
  <c r="AJ35" i="2"/>
  <c r="AK35" i="2" s="1"/>
  <c r="AC38" i="2"/>
  <c r="AK39" i="2"/>
  <c r="AG47" i="2"/>
  <c r="AI60" i="2"/>
  <c r="AJ60" i="2" s="1"/>
  <c r="AK60" i="2" s="1"/>
  <c r="AC28" i="2"/>
  <c r="AB54" i="2"/>
  <c r="AB3" i="2"/>
  <c r="AC3" i="2" s="1"/>
  <c r="AC9" i="2"/>
  <c r="AJ22" i="2"/>
  <c r="AC30" i="2"/>
  <c r="AB35" i="2"/>
  <c r="AC35" i="2" s="1"/>
  <c r="AB47" i="2"/>
  <c r="AC47" i="2" s="1"/>
  <c r="W52" i="2"/>
  <c r="AC52" i="2" s="1"/>
  <c r="AE52" i="2"/>
  <c r="S55" i="2"/>
  <c r="R64" i="2"/>
  <c r="S64" i="2" s="1"/>
  <c r="T64" i="2" s="1"/>
  <c r="P65" i="2"/>
  <c r="Y64" i="2"/>
  <c r="AA64" i="2" s="1"/>
  <c r="AB64" i="2" s="1"/>
  <c r="AC64" i="2" s="1"/>
  <c r="AI64" i="2"/>
  <c r="AJ64" i="2" s="1"/>
  <c r="AK64" i="2" s="1"/>
  <c r="AB6" i="2"/>
  <c r="AJ8" i="2"/>
  <c r="AK8" i="2" s="1"/>
  <c r="AC11" i="2"/>
  <c r="AK12" i="2"/>
  <c r="AB16" i="2"/>
  <c r="AJ29" i="2"/>
  <c r="AK29" i="2" s="1"/>
  <c r="AC32" i="2"/>
  <c r="AK33" i="2"/>
  <c r="AB37" i="2"/>
  <c r="P48" i="2"/>
  <c r="O49" i="2"/>
  <c r="N54" i="2"/>
  <c r="AH54" i="2"/>
  <c r="AI54" i="2" s="1"/>
  <c r="AJ54" i="2" s="1"/>
  <c r="AC6" i="2"/>
  <c r="AA23" i="2"/>
  <c r="AI53" i="2"/>
  <c r="AJ53" i="2" s="1"/>
  <c r="AK53" i="2" s="1"/>
  <c r="AJ27" i="2"/>
  <c r="AK27" i="2" s="1"/>
  <c r="AC13" i="2"/>
  <c r="AB18" i="2"/>
  <c r="AC18" i="2" s="1"/>
  <c r="AC34" i="2"/>
  <c r="AB39" i="2"/>
  <c r="AC39" i="2" s="1"/>
  <c r="AK45" i="2"/>
  <c r="X60" i="2"/>
  <c r="AF60" i="2"/>
  <c r="AF65" i="2"/>
  <c r="AJ41" i="2"/>
  <c r="AK41" i="2" s="1"/>
  <c r="AK6" i="2"/>
  <c r="AB20" i="2"/>
  <c r="AC36" i="2"/>
  <c r="AK37" i="2"/>
  <c r="AB41" i="2"/>
  <c r="AC41" i="2" s="1"/>
  <c r="T52" i="2"/>
  <c r="Y60" i="2"/>
  <c r="AG60" i="2"/>
  <c r="W49" i="2"/>
  <c r="AH52" i="2"/>
  <c r="AI52" i="2" s="1"/>
  <c r="Z60" i="2"/>
  <c r="AA60" i="2" s="1"/>
  <c r="AB60" i="2" s="1"/>
  <c r="Y55" i="2"/>
  <c r="AA55" i="2" s="1"/>
  <c r="AB55" i="2" s="1"/>
  <c r="V60" i="2"/>
  <c r="AH23" i="2"/>
  <c r="AI23" i="2" s="1"/>
  <c r="AJ23" i="2" s="1"/>
  <c r="AH42" i="2"/>
  <c r="AI42" i="2" s="1"/>
  <c r="AJ42" i="2" s="1"/>
  <c r="AK42" i="2" s="1"/>
  <c r="V52" i="2"/>
  <c r="AG53" i="2"/>
  <c r="AF59" i="2"/>
  <c r="AG63" i="2"/>
  <c r="AI63" i="2" s="1"/>
  <c r="AJ63" i="2" s="1"/>
  <c r="AK63" i="2" s="1"/>
  <c r="AF52" i="2"/>
  <c r="X59" i="2"/>
  <c r="AG59" i="2"/>
  <c r="AI59" i="2" s="1"/>
  <c r="AJ59" i="2" s="1"/>
  <c r="AK59" i="2" s="1"/>
  <c r="Y59" i="2"/>
  <c r="AA59" i="2" s="1"/>
  <c r="AB59" i="2" s="1"/>
  <c r="AC59" i="2" s="1"/>
  <c r="B14" i="10" l="1"/>
  <c r="B14" i="6"/>
  <c r="F30" i="10"/>
  <c r="F30" i="6"/>
  <c r="I14" i="10"/>
  <c r="I14" i="6"/>
  <c r="M14" i="10"/>
  <c r="M14" i="6"/>
  <c r="C14" i="10"/>
  <c r="C14" i="6"/>
  <c r="G14" i="10"/>
  <c r="G14" i="6"/>
  <c r="G6" i="10"/>
  <c r="G22" i="10" s="1"/>
  <c r="G38" i="10" s="1"/>
  <c r="G6" i="6"/>
  <c r="K14" i="10"/>
  <c r="K14" i="6"/>
  <c r="L14" i="10"/>
  <c r="L14" i="6"/>
  <c r="L6" i="10"/>
  <c r="L22" i="10" s="1"/>
  <c r="L6" i="6"/>
  <c r="L22" i="6" s="1"/>
  <c r="J6" i="10"/>
  <c r="J6" i="6"/>
  <c r="F6" i="10"/>
  <c r="F6" i="6"/>
  <c r="F14" i="10"/>
  <c r="F14" i="6"/>
  <c r="I30" i="10"/>
  <c r="I30" i="6"/>
  <c r="I360" i="4"/>
  <c r="I364" i="4" s="1"/>
  <c r="H6" i="10"/>
  <c r="H22" i="10" s="1"/>
  <c r="H6" i="6"/>
  <c r="H22" i="6" s="1"/>
  <c r="E30" i="10"/>
  <c r="E30" i="6"/>
  <c r="K6" i="10"/>
  <c r="K6" i="6"/>
  <c r="C30" i="10"/>
  <c r="C30" i="6"/>
  <c r="I6" i="10"/>
  <c r="I6" i="6"/>
  <c r="J14" i="10"/>
  <c r="J14" i="6"/>
  <c r="M30" i="10"/>
  <c r="M30" i="6"/>
  <c r="L30" i="10"/>
  <c r="L30" i="6"/>
  <c r="H30" i="10"/>
  <c r="H30" i="6"/>
  <c r="O316" i="4"/>
  <c r="P316" i="4" s="1"/>
  <c r="O348" i="4"/>
  <c r="P348" i="4" s="1"/>
  <c r="O325" i="4"/>
  <c r="P325" i="4" s="1"/>
  <c r="D326" i="4"/>
  <c r="D358" i="4" s="1"/>
  <c r="L360" i="4"/>
  <c r="L364" i="4" s="1"/>
  <c r="K360" i="4"/>
  <c r="K364" i="4" s="1"/>
  <c r="J360" i="4"/>
  <c r="J364" i="4" s="1"/>
  <c r="O320" i="4"/>
  <c r="P320" i="4" s="1"/>
  <c r="H360" i="4"/>
  <c r="H364" i="4" s="1"/>
  <c r="G360" i="4"/>
  <c r="G364" i="4" s="1"/>
  <c r="F326" i="4"/>
  <c r="F358" i="4" s="1"/>
  <c r="O314" i="4"/>
  <c r="O353" i="4"/>
  <c r="P353" i="4" s="1"/>
  <c r="O336" i="4"/>
  <c r="P336" i="4" s="1"/>
  <c r="O321" i="4"/>
  <c r="P321" i="4" s="1"/>
  <c r="O349" i="4"/>
  <c r="P349" i="4" s="1"/>
  <c r="O338" i="4"/>
  <c r="P338" i="4" s="1"/>
  <c r="M360" i="4"/>
  <c r="M364" i="4" s="1"/>
  <c r="O346" i="4"/>
  <c r="P346" i="4" s="1"/>
  <c r="O333" i="4"/>
  <c r="P333" i="4" s="1"/>
  <c r="E326" i="4"/>
  <c r="E358" i="4" s="1"/>
  <c r="C326" i="4"/>
  <c r="C358" i="4" s="1"/>
  <c r="N322" i="4"/>
  <c r="O317" i="4"/>
  <c r="P317" i="4" s="1"/>
  <c r="AJ52" i="3"/>
  <c r="AB59" i="3"/>
  <c r="AC59" i="3" s="1"/>
  <c r="Y65" i="3"/>
  <c r="AG65" i="3"/>
  <c r="AI65" i="3" s="1"/>
  <c r="AJ65" i="3" s="1"/>
  <c r="AK65" i="3" s="1"/>
  <c r="AA42" i="3"/>
  <c r="AB42" i="3" s="1"/>
  <c r="AC42" i="3" s="1"/>
  <c r="AK52" i="3"/>
  <c r="W55" i="3"/>
  <c r="AC55" i="3" s="1"/>
  <c r="AE55" i="3"/>
  <c r="T55" i="3"/>
  <c r="V55" i="3"/>
  <c r="AG55" i="3"/>
  <c r="AK60" i="3"/>
  <c r="AF55" i="3"/>
  <c r="AA60" i="3"/>
  <c r="AB60" i="3" s="1"/>
  <c r="AC60" i="3" s="1"/>
  <c r="R48" i="3"/>
  <c r="S48" i="3" s="1"/>
  <c r="T48" i="3" s="1"/>
  <c r="Y48" i="3"/>
  <c r="AA48" i="3" s="1"/>
  <c r="AB48" i="3" s="1"/>
  <c r="AC48" i="3" s="1"/>
  <c r="AG48" i="3"/>
  <c r="AI48" i="3" s="1"/>
  <c r="AJ48" i="3" s="1"/>
  <c r="AK48" i="3" s="1"/>
  <c r="P49" i="3"/>
  <c r="AJ59" i="3"/>
  <c r="AK59" i="3" s="1"/>
  <c r="AA65" i="3"/>
  <c r="AB65" i="3" s="1"/>
  <c r="AH55" i="3"/>
  <c r="AI55" i="3" s="1"/>
  <c r="AJ55" i="3" s="1"/>
  <c r="AC65" i="3"/>
  <c r="Y60" i="3"/>
  <c r="AG60" i="3"/>
  <c r="AI60" i="3" s="1"/>
  <c r="AJ60" i="3" s="1"/>
  <c r="AK23" i="3"/>
  <c r="P49" i="2"/>
  <c r="AG48" i="2"/>
  <c r="AI48" i="2" s="1"/>
  <c r="AJ48" i="2" s="1"/>
  <c r="AK48" i="2" s="1"/>
  <c r="R48" i="2"/>
  <c r="S48" i="2" s="1"/>
  <c r="T48" i="2" s="1"/>
  <c r="Y48" i="2"/>
  <c r="AA48" i="2" s="1"/>
  <c r="AB48" i="2" s="1"/>
  <c r="AC48" i="2" s="1"/>
  <c r="AB23" i="2"/>
  <c r="AC23" i="2" s="1"/>
  <c r="R65" i="2"/>
  <c r="S65" i="2" s="1"/>
  <c r="T65" i="2" s="1"/>
  <c r="Y65" i="2"/>
  <c r="AA65" i="2" s="1"/>
  <c r="AB65" i="2" s="1"/>
  <c r="AC65" i="2" s="1"/>
  <c r="AG65" i="2"/>
  <c r="AI65" i="2" s="1"/>
  <c r="AJ65" i="2" s="1"/>
  <c r="AK65" i="2" s="1"/>
  <c r="AJ52" i="2"/>
  <c r="T54" i="2"/>
  <c r="AE54" i="2"/>
  <c r="AK54" i="2" s="1"/>
  <c r="N55" i="2"/>
  <c r="W54" i="2"/>
  <c r="AC54" i="2" s="1"/>
  <c r="AF49" i="2"/>
  <c r="X49" i="2"/>
  <c r="AK52" i="2"/>
  <c r="J22" i="6" l="1"/>
  <c r="J38" i="6" s="1"/>
  <c r="H38" i="6"/>
  <c r="L38" i="10"/>
  <c r="I22" i="6"/>
  <c r="I38" i="6" s="1"/>
  <c r="N30" i="6"/>
  <c r="K22" i="10"/>
  <c r="K38" i="10" s="1"/>
  <c r="H38" i="10"/>
  <c r="N30" i="10"/>
  <c r="E360" i="4"/>
  <c r="E364" i="4" s="1"/>
  <c r="D6" i="10"/>
  <c r="D22" i="10" s="1"/>
  <c r="D38" i="10" s="1"/>
  <c r="D6" i="6"/>
  <c r="D22" i="6" s="1"/>
  <c r="D38" i="6" s="1"/>
  <c r="D360" i="4"/>
  <c r="D364" i="4" s="1"/>
  <c r="C6" i="10"/>
  <c r="C22" i="10" s="1"/>
  <c r="C38" i="10" s="1"/>
  <c r="C6" i="6"/>
  <c r="C22" i="6" s="1"/>
  <c r="C38" i="6" s="1"/>
  <c r="L38" i="6"/>
  <c r="J22" i="10"/>
  <c r="J38" i="10" s="1"/>
  <c r="G22" i="6"/>
  <c r="G38" i="6" s="1"/>
  <c r="N14" i="10"/>
  <c r="I22" i="10"/>
  <c r="I38" i="10" s="1"/>
  <c r="F22" i="6"/>
  <c r="F38" i="6" s="1"/>
  <c r="K22" i="6"/>
  <c r="K38" i="6" s="1"/>
  <c r="N14" i="6"/>
  <c r="F360" i="4"/>
  <c r="F364" i="4" s="1"/>
  <c r="E6" i="10"/>
  <c r="E22" i="10" s="1"/>
  <c r="E38" i="10" s="1"/>
  <c r="E6" i="6"/>
  <c r="E22" i="6" s="1"/>
  <c r="E38" i="6" s="1"/>
  <c r="C360" i="4"/>
  <c r="C364" i="4" s="1"/>
  <c r="B6" i="10"/>
  <c r="B6" i="6"/>
  <c r="F22" i="10"/>
  <c r="F38" i="10" s="1"/>
  <c r="N326" i="4"/>
  <c r="N358" i="4" s="1"/>
  <c r="O322" i="4"/>
  <c r="P322" i="4" s="1"/>
  <c r="P314" i="4"/>
  <c r="Y49" i="3"/>
  <c r="AA49" i="3" s="1"/>
  <c r="AB49" i="3" s="1"/>
  <c r="AC49" i="3" s="1"/>
  <c r="AG49" i="3"/>
  <c r="AI49" i="3" s="1"/>
  <c r="AJ49" i="3" s="1"/>
  <c r="AK49" i="3" s="1"/>
  <c r="R49" i="3"/>
  <c r="S49" i="3" s="1"/>
  <c r="T49" i="3" s="1"/>
  <c r="AK55" i="3"/>
  <c r="AG49" i="2"/>
  <c r="AI49" i="2" s="1"/>
  <c r="AJ49" i="2" s="1"/>
  <c r="AK49" i="2" s="1"/>
  <c r="Y49" i="2"/>
  <c r="AA49" i="2" s="1"/>
  <c r="AB49" i="2" s="1"/>
  <c r="AC49" i="2" s="1"/>
  <c r="R49" i="2"/>
  <c r="S49" i="2" s="1"/>
  <c r="T49" i="2" s="1"/>
  <c r="T55" i="2"/>
  <c r="W55" i="2"/>
  <c r="AC55" i="2" s="1"/>
  <c r="AE55" i="2"/>
  <c r="AK55" i="2" s="1"/>
  <c r="B22" i="6" l="1"/>
  <c r="B22" i="10"/>
  <c r="N360" i="4"/>
  <c r="N364" i="4" s="1"/>
  <c r="O364" i="4" s="1"/>
  <c r="M6" i="10"/>
  <c r="M22" i="10" s="1"/>
  <c r="M38" i="10" s="1"/>
  <c r="M6" i="6"/>
  <c r="M22" i="6" s="1"/>
  <c r="M38" i="6" s="1"/>
  <c r="O326" i="4"/>
  <c r="M288" i="4"/>
  <c r="M294" i="4" s="1"/>
  <c r="L288" i="4"/>
  <c r="L294" i="4" s="1"/>
  <c r="K288" i="4"/>
  <c r="K294" i="4" s="1"/>
  <c r="J288" i="4"/>
  <c r="J294" i="4" s="1"/>
  <c r="I288" i="4"/>
  <c r="I294" i="4" s="1"/>
  <c r="H288" i="4"/>
  <c r="H294" i="4" s="1"/>
  <c r="G288" i="4"/>
  <c r="G294" i="4" s="1"/>
  <c r="B287" i="4"/>
  <c r="B286" i="4"/>
  <c r="N286" i="4" s="1"/>
  <c r="N288" i="4" s="1"/>
  <c r="N294" i="4" s="1"/>
  <c r="O285" i="4"/>
  <c r="B285" i="4"/>
  <c r="O284" i="4"/>
  <c r="B284" i="4"/>
  <c r="O283" i="4"/>
  <c r="B283" i="4"/>
  <c r="O282" i="4"/>
  <c r="B282" i="4"/>
  <c r="O281" i="4"/>
  <c r="B281" i="4"/>
  <c r="O280" i="4"/>
  <c r="B280" i="4"/>
  <c r="O279" i="4"/>
  <c r="B279" i="4"/>
  <c r="O278" i="4"/>
  <c r="B278" i="4"/>
  <c r="B277" i="4"/>
  <c r="E277" i="4" s="1"/>
  <c r="F277" i="4" s="1"/>
  <c r="F288" i="4" s="1"/>
  <c r="F294" i="4" s="1"/>
  <c r="B276" i="4"/>
  <c r="D276" i="4" s="1"/>
  <c r="L273" i="4"/>
  <c r="L291" i="4" s="1"/>
  <c r="K273" i="4"/>
  <c r="K291" i="4" s="1"/>
  <c r="J273" i="4"/>
  <c r="J291" i="4" s="1"/>
  <c r="I273" i="4"/>
  <c r="I291" i="4" s="1"/>
  <c r="H273" i="4"/>
  <c r="H291" i="4" s="1"/>
  <c r="G273" i="4"/>
  <c r="G291" i="4" s="1"/>
  <c r="F273" i="4"/>
  <c r="F291" i="4" s="1"/>
  <c r="O270" i="4"/>
  <c r="B270" i="4"/>
  <c r="O269" i="4"/>
  <c r="B269" i="4"/>
  <c r="O268" i="4"/>
  <c r="B268" i="4"/>
  <c r="O267" i="4"/>
  <c r="B267" i="4"/>
  <c r="O266" i="4"/>
  <c r="B266" i="4"/>
  <c r="O265" i="4"/>
  <c r="B265" i="4"/>
  <c r="O264" i="4"/>
  <c r="B264" i="4"/>
  <c r="O263" i="4"/>
  <c r="B263" i="4"/>
  <c r="G258" i="4"/>
  <c r="G290" i="4" s="1"/>
  <c r="F258" i="4"/>
  <c r="F290" i="4" s="1"/>
  <c r="E258" i="4"/>
  <c r="E290" i="4" s="1"/>
  <c r="D258" i="4"/>
  <c r="D290" i="4" s="1"/>
  <c r="O257" i="4"/>
  <c r="B257" i="4"/>
  <c r="O256" i="4"/>
  <c r="B256" i="4"/>
  <c r="O255" i="4"/>
  <c r="B255" i="4"/>
  <c r="O254" i="4"/>
  <c r="B254" i="4"/>
  <c r="O253" i="4"/>
  <c r="B253" i="4"/>
  <c r="O250" i="4"/>
  <c r="B250" i="4"/>
  <c r="O249" i="4"/>
  <c r="B249" i="4"/>
  <c r="O248" i="4"/>
  <c r="B248" i="4"/>
  <c r="O247" i="4"/>
  <c r="B247" i="4"/>
  <c r="O246" i="4"/>
  <c r="B246" i="4"/>
  <c r="D243" i="4"/>
  <c r="C243" i="4"/>
  <c r="T242" i="4"/>
  <c r="T241" i="4"/>
  <c r="K235" i="4" s="1"/>
  <c r="T240" i="4"/>
  <c r="J235" i="4" s="1"/>
  <c r="T239" i="4"/>
  <c r="M234" i="4" s="1"/>
  <c r="T238" i="4"/>
  <c r="T236" i="4"/>
  <c r="B252" i="4"/>
  <c r="T234" i="4"/>
  <c r="T233" i="4"/>
  <c r="T232" i="4"/>
  <c r="T231" i="4"/>
  <c r="T230" i="4"/>
  <c r="T229" i="4"/>
  <c r="L237" i="4" s="1"/>
  <c r="B215" i="4"/>
  <c r="B214" i="4"/>
  <c r="O213" i="4"/>
  <c r="P213" i="4" s="1"/>
  <c r="O212" i="4"/>
  <c r="P212" i="4" s="1"/>
  <c r="B210" i="4"/>
  <c r="O208" i="4"/>
  <c r="P208" i="4" s="1"/>
  <c r="O207" i="4"/>
  <c r="P207" i="4" s="1"/>
  <c r="O206" i="4"/>
  <c r="P206" i="4" s="1"/>
  <c r="O204" i="4"/>
  <c r="P204" i="4" s="1"/>
  <c r="B200" i="4"/>
  <c r="B199" i="4"/>
  <c r="O198" i="4"/>
  <c r="P198" i="4" s="1"/>
  <c r="O197" i="4"/>
  <c r="P197" i="4" s="1"/>
  <c r="B195" i="4"/>
  <c r="O193" i="4"/>
  <c r="P193" i="4" s="1"/>
  <c r="O192" i="4"/>
  <c r="P192" i="4" s="1"/>
  <c r="O191" i="4"/>
  <c r="P191" i="4" s="1"/>
  <c r="B190" i="4"/>
  <c r="O189" i="4"/>
  <c r="P189" i="4" s="1"/>
  <c r="O184" i="4"/>
  <c r="P184" i="4" s="1"/>
  <c r="O181" i="4"/>
  <c r="P181" i="4" s="1"/>
  <c r="O177" i="4"/>
  <c r="P177" i="4" s="1"/>
  <c r="O176" i="4"/>
  <c r="P176" i="4" s="1"/>
  <c r="O175" i="4"/>
  <c r="P175" i="4" s="1"/>
  <c r="O174" i="4"/>
  <c r="P174" i="4" s="1"/>
  <c r="T169" i="4"/>
  <c r="T166" i="4"/>
  <c r="T164" i="4"/>
  <c r="T162" i="4"/>
  <c r="T161" i="4"/>
  <c r="T158" i="4"/>
  <c r="T156" i="4"/>
  <c r="T155" i="4"/>
  <c r="T154" i="4"/>
  <c r="T153" i="4"/>
  <c r="T150" i="4"/>
  <c r="T149" i="4"/>
  <c r="B131" i="4"/>
  <c r="B130" i="4"/>
  <c r="B129" i="4"/>
  <c r="B128" i="4"/>
  <c r="L128" i="4" s="1"/>
  <c r="B127" i="4"/>
  <c r="B126" i="4"/>
  <c r="B125" i="4"/>
  <c r="B124" i="4"/>
  <c r="H124" i="4" s="1"/>
  <c r="B123" i="4"/>
  <c r="G123" i="4" s="1"/>
  <c r="B122" i="4"/>
  <c r="F122" i="4" s="1"/>
  <c r="B121" i="4"/>
  <c r="B120" i="4"/>
  <c r="D120" i="4" s="1"/>
  <c r="E120" i="4" s="1"/>
  <c r="B116" i="4"/>
  <c r="N116" i="4" s="1"/>
  <c r="C116" i="4" s="1"/>
  <c r="B115" i="4"/>
  <c r="M115" i="4" s="1"/>
  <c r="B114" i="4"/>
  <c r="B113" i="4"/>
  <c r="K113" i="4" s="1"/>
  <c r="B112" i="4"/>
  <c r="J112" i="4" s="1"/>
  <c r="B111" i="4"/>
  <c r="B110" i="4"/>
  <c r="H110" i="4" s="1"/>
  <c r="I110" i="4" s="1"/>
  <c r="B109" i="4"/>
  <c r="B108" i="4"/>
  <c r="F108" i="4" s="1"/>
  <c r="G108" i="4" s="1"/>
  <c r="B107" i="4"/>
  <c r="B106" i="4"/>
  <c r="D106" i="4" s="1"/>
  <c r="B105" i="4"/>
  <c r="C105" i="4" s="1"/>
  <c r="B101" i="4"/>
  <c r="B100" i="4"/>
  <c r="B99" i="4"/>
  <c r="B98" i="4"/>
  <c r="B97" i="4"/>
  <c r="B96" i="4"/>
  <c r="B95" i="4"/>
  <c r="B94" i="4"/>
  <c r="B93" i="4"/>
  <c r="B92" i="4"/>
  <c r="B91" i="4"/>
  <c r="B90" i="4"/>
  <c r="D87" i="4"/>
  <c r="C87" i="4"/>
  <c r="T86" i="4"/>
  <c r="T85" i="4"/>
  <c r="L83" i="4" s="1"/>
  <c r="T84" i="4"/>
  <c r="T83" i="4"/>
  <c r="J83" i="4" s="1"/>
  <c r="T82" i="4"/>
  <c r="J82" i="4" s="1"/>
  <c r="T81" i="4"/>
  <c r="J81" i="4" s="1"/>
  <c r="T80" i="4"/>
  <c r="T79" i="4"/>
  <c r="J79" i="4" s="1"/>
  <c r="T78" i="4"/>
  <c r="T77" i="4"/>
  <c r="K76" i="4" s="1"/>
  <c r="T76" i="4"/>
  <c r="J76" i="4" s="1"/>
  <c r="T75" i="4"/>
  <c r="B58" i="4"/>
  <c r="C58" i="4" s="1"/>
  <c r="B57" i="4"/>
  <c r="B56" i="4"/>
  <c r="B55" i="4"/>
  <c r="L55" i="4" s="1"/>
  <c r="B54" i="4"/>
  <c r="B53" i="4"/>
  <c r="B52" i="4"/>
  <c r="I52" i="4" s="1"/>
  <c r="B51" i="4"/>
  <c r="B50" i="4"/>
  <c r="G50" i="4" s="1"/>
  <c r="B49" i="4"/>
  <c r="B48" i="4"/>
  <c r="B47" i="4"/>
  <c r="B43" i="4"/>
  <c r="B42" i="4"/>
  <c r="B41" i="4"/>
  <c r="B40" i="4"/>
  <c r="B39" i="4"/>
  <c r="B38" i="4"/>
  <c r="B37" i="4"/>
  <c r="H37" i="4" s="1"/>
  <c r="B36" i="4"/>
  <c r="B35" i="4"/>
  <c r="B34" i="4"/>
  <c r="E34" i="4" s="1"/>
  <c r="B33" i="4"/>
  <c r="B32" i="4"/>
  <c r="B28" i="4"/>
  <c r="B27" i="4"/>
  <c r="B26" i="4"/>
  <c r="B25" i="4"/>
  <c r="B24" i="4"/>
  <c r="B23" i="4"/>
  <c r="B22" i="4"/>
  <c r="B21" i="4"/>
  <c r="B20" i="4"/>
  <c r="B19" i="4"/>
  <c r="B18" i="4"/>
  <c r="B17" i="4"/>
  <c r="T14" i="4"/>
  <c r="K13" i="4" s="1"/>
  <c r="T13" i="4"/>
  <c r="K12" i="4" s="1"/>
  <c r="T12" i="4"/>
  <c r="J12" i="4" s="1"/>
  <c r="T11" i="4"/>
  <c r="T10" i="4"/>
  <c r="K9" i="4" s="1"/>
  <c r="T9" i="4"/>
  <c r="T8" i="4"/>
  <c r="T7" i="4"/>
  <c r="J7" i="4" s="1"/>
  <c r="T6" i="4"/>
  <c r="J6" i="4" s="1"/>
  <c r="T5" i="4"/>
  <c r="K4" i="4" s="1"/>
  <c r="T4" i="4"/>
  <c r="T3" i="4"/>
  <c r="L13" i="4" s="1"/>
  <c r="P246" i="4" l="1"/>
  <c r="M3" i="4"/>
  <c r="G13" i="10"/>
  <c r="G13" i="6"/>
  <c r="P247" i="4"/>
  <c r="P264" i="4"/>
  <c r="H13" i="10"/>
  <c r="H13" i="6"/>
  <c r="F29" i="10"/>
  <c r="F29" i="6"/>
  <c r="I13" i="10"/>
  <c r="I13" i="6"/>
  <c r="G29" i="10"/>
  <c r="G29" i="6"/>
  <c r="D5" i="10"/>
  <c r="D5" i="6"/>
  <c r="J13" i="10"/>
  <c r="J13" i="6"/>
  <c r="H29" i="10"/>
  <c r="H29" i="6"/>
  <c r="E5" i="10"/>
  <c r="E5" i="6"/>
  <c r="K13" i="10"/>
  <c r="K13" i="6"/>
  <c r="I29" i="10"/>
  <c r="I29" i="6"/>
  <c r="N6" i="10"/>
  <c r="N22" i="10"/>
  <c r="B38" i="10"/>
  <c r="N38" i="10" s="1"/>
  <c r="E13" i="10"/>
  <c r="E13" i="6"/>
  <c r="E29" i="10"/>
  <c r="E29" i="6"/>
  <c r="K29" i="10"/>
  <c r="K29" i="6"/>
  <c r="N6" i="6"/>
  <c r="C5" i="10"/>
  <c r="C5" i="6"/>
  <c r="M236" i="4"/>
  <c r="L252" i="4" s="1"/>
  <c r="F5" i="10"/>
  <c r="F5" i="6"/>
  <c r="J29" i="10"/>
  <c r="J29" i="6"/>
  <c r="F13" i="10"/>
  <c r="F13" i="6"/>
  <c r="M29" i="10"/>
  <c r="M29" i="6"/>
  <c r="L29" i="10"/>
  <c r="L29" i="6"/>
  <c r="B38" i="6"/>
  <c r="N38" i="6" s="1"/>
  <c r="N22" i="6"/>
  <c r="P255" i="4"/>
  <c r="M237" i="4"/>
  <c r="F292" i="4"/>
  <c r="F296" i="4" s="1"/>
  <c r="P249" i="4"/>
  <c r="P284" i="4"/>
  <c r="K210" i="4"/>
  <c r="K216" i="4" s="1"/>
  <c r="J210" i="4"/>
  <c r="J216" i="4" s="1"/>
  <c r="L210" i="4"/>
  <c r="L216" i="4" s="1"/>
  <c r="M210" i="4"/>
  <c r="I210" i="4"/>
  <c r="I216" i="4" s="1"/>
  <c r="N210" i="4"/>
  <c r="P266" i="4"/>
  <c r="K234" i="4"/>
  <c r="E214" i="4"/>
  <c r="D214" i="4"/>
  <c r="C214" i="4"/>
  <c r="N214" i="4"/>
  <c r="M214" i="4"/>
  <c r="F214" i="4"/>
  <c r="G292" i="4"/>
  <c r="G296" i="4" s="1"/>
  <c r="F215" i="4"/>
  <c r="D215" i="4"/>
  <c r="G215" i="4"/>
  <c r="G216" i="4" s="1"/>
  <c r="E215" i="4"/>
  <c r="C215" i="4"/>
  <c r="N215" i="4"/>
  <c r="P253" i="4"/>
  <c r="P282" i="4"/>
  <c r="L236" i="4"/>
  <c r="K252" i="4" s="1"/>
  <c r="P279" i="4"/>
  <c r="P285" i="4"/>
  <c r="P269" i="4"/>
  <c r="G200" i="4"/>
  <c r="F200" i="4"/>
  <c r="E200" i="4"/>
  <c r="D200" i="4"/>
  <c r="C200" i="4"/>
  <c r="N200" i="4"/>
  <c r="D199" i="4"/>
  <c r="C199" i="4"/>
  <c r="N199" i="4"/>
  <c r="M199" i="4"/>
  <c r="F199" i="4"/>
  <c r="E199" i="4"/>
  <c r="J195" i="4"/>
  <c r="J201" i="4" s="1"/>
  <c r="I195" i="4"/>
  <c r="L195" i="4"/>
  <c r="L201" i="4" s="1"/>
  <c r="K195" i="4"/>
  <c r="K201" i="4" s="1"/>
  <c r="N195" i="4"/>
  <c r="M195" i="4"/>
  <c r="M201" i="4" s="1"/>
  <c r="I190" i="4"/>
  <c r="D190" i="4"/>
  <c r="H190" i="4"/>
  <c r="H201" i="4" s="1"/>
  <c r="G190" i="4"/>
  <c r="F190" i="4"/>
  <c r="E190" i="4"/>
  <c r="L80" i="4"/>
  <c r="P256" i="4"/>
  <c r="P263" i="4"/>
  <c r="P270" i="4"/>
  <c r="C131" i="4"/>
  <c r="D131" i="4" s="1"/>
  <c r="J237" i="4"/>
  <c r="M252" i="4" s="1"/>
  <c r="P267" i="4"/>
  <c r="E156" i="4"/>
  <c r="B179" i="4" s="1"/>
  <c r="P257" i="4"/>
  <c r="P281" i="4"/>
  <c r="P278" i="4"/>
  <c r="J236" i="4"/>
  <c r="I252" i="4" s="1"/>
  <c r="P250" i="4"/>
  <c r="E164" i="4"/>
  <c r="B183" i="4" s="1"/>
  <c r="E169" i="4"/>
  <c r="B185" i="4" s="1"/>
  <c r="P254" i="4"/>
  <c r="E121" i="4"/>
  <c r="E132" i="4" s="1"/>
  <c r="E138" i="4" s="1"/>
  <c r="E162" i="4"/>
  <c r="B182" i="4" s="1"/>
  <c r="B251" i="4"/>
  <c r="M251" i="4" s="1"/>
  <c r="J10" i="4"/>
  <c r="J24" i="4" s="1"/>
  <c r="M98" i="4"/>
  <c r="L4" i="4"/>
  <c r="G21" i="4"/>
  <c r="K98" i="4"/>
  <c r="K11" i="4"/>
  <c r="L25" i="4" s="1"/>
  <c r="J85" i="4"/>
  <c r="M100" i="4" s="1"/>
  <c r="O205" i="4"/>
  <c r="P205" i="4" s="1"/>
  <c r="J14" i="4"/>
  <c r="N28" i="4" s="1"/>
  <c r="L79" i="4"/>
  <c r="K84" i="4"/>
  <c r="M99" i="4" s="1"/>
  <c r="L6" i="4"/>
  <c r="L81" i="4"/>
  <c r="L78" i="4"/>
  <c r="K79" i="4"/>
  <c r="H94" i="4" s="1"/>
  <c r="L11" i="4"/>
  <c r="M25" i="4" s="1"/>
  <c r="J4" i="4"/>
  <c r="D18" i="4" s="1"/>
  <c r="L9" i="4"/>
  <c r="J13" i="4"/>
  <c r="M27" i="4" s="1"/>
  <c r="G94" i="4"/>
  <c r="J23" i="4"/>
  <c r="K81" i="4"/>
  <c r="J96" i="4" s="1"/>
  <c r="N27" i="4"/>
  <c r="M128" i="4"/>
  <c r="O128" i="4" s="1"/>
  <c r="P128" i="4" s="1"/>
  <c r="O116" i="4"/>
  <c r="P116" i="4" s="1"/>
  <c r="C117" i="4"/>
  <c r="C135" i="4" s="1"/>
  <c r="N43" i="4"/>
  <c r="C43" i="4" s="1"/>
  <c r="O43" i="4" s="1"/>
  <c r="P43" i="4" s="1"/>
  <c r="K77" i="4"/>
  <c r="F92" i="4" s="1"/>
  <c r="J97" i="4"/>
  <c r="M26" i="4"/>
  <c r="F35" i="4"/>
  <c r="G35" i="4" s="1"/>
  <c r="J53" i="4"/>
  <c r="J80" i="4"/>
  <c r="H95" i="4" s="1"/>
  <c r="K82" i="4"/>
  <c r="K97" i="4" s="1"/>
  <c r="L76" i="4"/>
  <c r="F91" i="4" s="1"/>
  <c r="L114" i="4"/>
  <c r="M114" i="4" s="1"/>
  <c r="I38" i="4"/>
  <c r="J38" i="4" s="1"/>
  <c r="O38" i="4" s="1"/>
  <c r="P38" i="4" s="1"/>
  <c r="M129" i="4"/>
  <c r="N129" i="4" s="1"/>
  <c r="L12" i="4"/>
  <c r="N26" i="4" s="1"/>
  <c r="L26" i="4"/>
  <c r="J78" i="4"/>
  <c r="F93" i="4" s="1"/>
  <c r="K80" i="4"/>
  <c r="I95" i="4" s="1"/>
  <c r="L86" i="4"/>
  <c r="D101" i="4" s="1"/>
  <c r="K78" i="4"/>
  <c r="G93" i="4" s="1"/>
  <c r="H123" i="4"/>
  <c r="H132" i="4" s="1"/>
  <c r="H138" i="4" s="1"/>
  <c r="I124" i="4"/>
  <c r="O124" i="4" s="1"/>
  <c r="P124" i="4" s="1"/>
  <c r="K75" i="4"/>
  <c r="D90" i="4" s="1"/>
  <c r="L82" i="4"/>
  <c r="K6" i="4"/>
  <c r="G20" i="4" s="1"/>
  <c r="O110" i="4"/>
  <c r="P110" i="4" s="1"/>
  <c r="M84" i="4"/>
  <c r="M83" i="4"/>
  <c r="K83" i="4"/>
  <c r="L98" i="4" s="1"/>
  <c r="J84" i="4"/>
  <c r="L99" i="4" s="1"/>
  <c r="L8" i="4"/>
  <c r="K7" i="4"/>
  <c r="H21" i="4" s="1"/>
  <c r="J8" i="4"/>
  <c r="H22" i="4" s="1"/>
  <c r="L7" i="4"/>
  <c r="J11" i="4"/>
  <c r="K25" i="4" s="1"/>
  <c r="L10" i="4"/>
  <c r="K10" i="4"/>
  <c r="K24" i="4" s="1"/>
  <c r="I37" i="4"/>
  <c r="K40" i="4"/>
  <c r="E48" i="4"/>
  <c r="F48" i="4" s="1"/>
  <c r="K54" i="4"/>
  <c r="D58" i="4"/>
  <c r="O58" i="4" s="1"/>
  <c r="P58" i="4" s="1"/>
  <c r="J86" i="4"/>
  <c r="N101" i="4" s="1"/>
  <c r="L84" i="4"/>
  <c r="N99" i="4" s="1"/>
  <c r="M85" i="4"/>
  <c r="K85" i="4"/>
  <c r="N100" i="4" s="1"/>
  <c r="L113" i="4"/>
  <c r="M56" i="4"/>
  <c r="N56" i="4" s="1"/>
  <c r="O120" i="4"/>
  <c r="P120" i="4" s="1"/>
  <c r="J9" i="4"/>
  <c r="I23" i="4" s="1"/>
  <c r="K8" i="4"/>
  <c r="I22" i="4" s="1"/>
  <c r="E18" i="4"/>
  <c r="L41" i="4"/>
  <c r="M41" i="4" s="1"/>
  <c r="C32" i="4"/>
  <c r="D32" i="4" s="1"/>
  <c r="J52" i="4"/>
  <c r="I96" i="4"/>
  <c r="E107" i="4"/>
  <c r="F107" i="4" s="1"/>
  <c r="F117" i="4" s="1"/>
  <c r="F135" i="4" s="1"/>
  <c r="G122" i="4"/>
  <c r="G132" i="4" s="1"/>
  <c r="G138" i="4" s="1"/>
  <c r="K5" i="4"/>
  <c r="F19" i="4" s="1"/>
  <c r="L5" i="4"/>
  <c r="M42" i="4"/>
  <c r="J77" i="4"/>
  <c r="E92" i="4" s="1"/>
  <c r="L75" i="4"/>
  <c r="E90" i="4" s="1"/>
  <c r="L77" i="4"/>
  <c r="M76" i="4"/>
  <c r="E91" i="4"/>
  <c r="F34" i="4"/>
  <c r="O34" i="4" s="1"/>
  <c r="P34" i="4" s="1"/>
  <c r="J39" i="4"/>
  <c r="K39" i="4" s="1"/>
  <c r="H50" i="4"/>
  <c r="D91" i="4"/>
  <c r="O108" i="4"/>
  <c r="P108" i="4" s="1"/>
  <c r="K127" i="4"/>
  <c r="K14" i="4"/>
  <c r="C28" i="4" s="1"/>
  <c r="J3" i="4"/>
  <c r="C17" i="4" s="1"/>
  <c r="N115" i="4"/>
  <c r="N117" i="4" s="1"/>
  <c r="N135" i="4" s="1"/>
  <c r="G36" i="4"/>
  <c r="H36" i="4" s="1"/>
  <c r="H44" i="4" s="1"/>
  <c r="H62" i="4" s="1"/>
  <c r="F20" i="4"/>
  <c r="K86" i="4"/>
  <c r="C101" i="4" s="1"/>
  <c r="L85" i="4"/>
  <c r="C100" i="4" s="1"/>
  <c r="M75" i="4"/>
  <c r="J75" i="4"/>
  <c r="C90" i="4" s="1"/>
  <c r="M86" i="4"/>
  <c r="B261" i="4"/>
  <c r="K3" i="4"/>
  <c r="D17" i="4" s="1"/>
  <c r="L14" i="4"/>
  <c r="F49" i="4"/>
  <c r="G49" i="4" s="1"/>
  <c r="G59" i="4" s="1"/>
  <c r="G65" i="4" s="1"/>
  <c r="J5" i="4"/>
  <c r="E19" i="4" s="1"/>
  <c r="L3" i="4"/>
  <c r="C27" i="4"/>
  <c r="D33" i="4"/>
  <c r="E33" i="4" s="1"/>
  <c r="E44" i="4" s="1"/>
  <c r="E62" i="4" s="1"/>
  <c r="M55" i="4"/>
  <c r="N57" i="4"/>
  <c r="C57" i="4" s="1"/>
  <c r="E106" i="4"/>
  <c r="J126" i="4"/>
  <c r="N130" i="4"/>
  <c r="C130" i="4" s="1"/>
  <c r="D105" i="4"/>
  <c r="D117" i="4" s="1"/>
  <c r="D135" i="4" s="1"/>
  <c r="I125" i="4"/>
  <c r="J125" i="4" s="1"/>
  <c r="G109" i="4"/>
  <c r="H109" i="4" s="1"/>
  <c r="H117" i="4" s="1"/>
  <c r="H135" i="4" s="1"/>
  <c r="P268" i="4"/>
  <c r="I111" i="4"/>
  <c r="I117" i="4" s="1"/>
  <c r="I135" i="4" s="1"/>
  <c r="D47" i="4"/>
  <c r="E47" i="4" s="1"/>
  <c r="H51" i="4"/>
  <c r="K112" i="4"/>
  <c r="K117" i="4" s="1"/>
  <c r="K135" i="4" s="1"/>
  <c r="L234" i="4"/>
  <c r="K236" i="4"/>
  <c r="J252" i="4" s="1"/>
  <c r="O277" i="4"/>
  <c r="P277" i="4" s="1"/>
  <c r="P265" i="4"/>
  <c r="P248" i="4"/>
  <c r="P283" i="4"/>
  <c r="P280" i="4"/>
  <c r="C287" i="4"/>
  <c r="D287" i="4" s="1"/>
  <c r="D288" i="4" s="1"/>
  <c r="D294" i="4" s="1"/>
  <c r="M235" i="4"/>
  <c r="J234" i="4"/>
  <c r="L235" i="4"/>
  <c r="K237" i="4"/>
  <c r="N252" i="4" s="1"/>
  <c r="G222" i="4"/>
  <c r="E276" i="4"/>
  <c r="E288" i="4" s="1"/>
  <c r="E294" i="4" s="1"/>
  <c r="C286" i="4"/>
  <c r="Q65" i="1"/>
  <c r="AH65" i="1" s="1"/>
  <c r="N65" i="1"/>
  <c r="M65" i="1"/>
  <c r="C65" i="1"/>
  <c r="Q60" i="1"/>
  <c r="AH60" i="1" s="1"/>
  <c r="P60" i="1"/>
  <c r="AG60" i="1" s="1"/>
  <c r="O60" i="1"/>
  <c r="N60" i="1"/>
  <c r="M60" i="1"/>
  <c r="AE60" i="1" s="1"/>
  <c r="C60" i="1"/>
  <c r="Q49" i="1"/>
  <c r="O49" i="1"/>
  <c r="N49" i="1"/>
  <c r="M49" i="1"/>
  <c r="C49" i="1"/>
  <c r="O47" i="1"/>
  <c r="P47" i="1" s="1"/>
  <c r="AH48" i="1"/>
  <c r="AE48" i="1"/>
  <c r="Z48" i="1"/>
  <c r="W48" i="1"/>
  <c r="V48" i="1"/>
  <c r="O48" i="1"/>
  <c r="AF48" i="1" s="1"/>
  <c r="AH47" i="1"/>
  <c r="AF47" i="1"/>
  <c r="AE47" i="1"/>
  <c r="Z47" i="1"/>
  <c r="W47" i="1"/>
  <c r="V47" i="1"/>
  <c r="O59" i="1"/>
  <c r="P59" i="1" s="1"/>
  <c r="R59" i="1" s="1"/>
  <c r="AF59" i="1"/>
  <c r="AH59" i="1"/>
  <c r="AE59" i="1"/>
  <c r="Z59" i="1"/>
  <c r="W59" i="1"/>
  <c r="V59" i="1"/>
  <c r="O64" i="1"/>
  <c r="X64" i="1" s="1"/>
  <c r="AH64" i="1"/>
  <c r="AE64" i="1"/>
  <c r="Z64" i="1"/>
  <c r="W64" i="1"/>
  <c r="V64" i="1"/>
  <c r="D63" i="1"/>
  <c r="D58" i="1"/>
  <c r="I48" i="1"/>
  <c r="D48" i="1"/>
  <c r="I47" i="1"/>
  <c r="D47" i="1"/>
  <c r="I59" i="1"/>
  <c r="D59" i="1"/>
  <c r="I64" i="1"/>
  <c r="D64" i="1"/>
  <c r="E21" i="6" l="1"/>
  <c r="E37" i="6" s="1"/>
  <c r="F21" i="6"/>
  <c r="F37" i="6" s="1"/>
  <c r="C67" i="1"/>
  <c r="Y60" i="1"/>
  <c r="AE65" i="1"/>
  <c r="M67" i="1"/>
  <c r="V67" i="1" s="1"/>
  <c r="Q67" i="1"/>
  <c r="W65" i="1"/>
  <c r="N67" i="1"/>
  <c r="H251" i="4"/>
  <c r="E216" i="4"/>
  <c r="C29" i="10"/>
  <c r="C29" i="6"/>
  <c r="N216" i="4"/>
  <c r="N222" i="4" s="1"/>
  <c r="E21" i="10"/>
  <c r="E37" i="10" s="1"/>
  <c r="D29" i="10"/>
  <c r="D29" i="6"/>
  <c r="F28" i="10"/>
  <c r="F31" i="10" s="1"/>
  <c r="F28" i="6"/>
  <c r="F31" i="6" s="1"/>
  <c r="F21" i="10"/>
  <c r="F37" i="10" s="1"/>
  <c r="D201" i="4"/>
  <c r="D219" i="4" s="1"/>
  <c r="F216" i="4"/>
  <c r="F222" i="4" s="1"/>
  <c r="O131" i="4"/>
  <c r="P131" i="4" s="1"/>
  <c r="D132" i="4"/>
  <c r="D138" i="4" s="1"/>
  <c r="M216" i="4"/>
  <c r="M222" i="4" s="1"/>
  <c r="G201" i="4"/>
  <c r="G219" i="4" s="1"/>
  <c r="D216" i="4"/>
  <c r="D222" i="4" s="1"/>
  <c r="C252" i="4"/>
  <c r="C258" i="4" s="1"/>
  <c r="C290" i="4" s="1"/>
  <c r="M258" i="4"/>
  <c r="M290" i="4" s="1"/>
  <c r="J251" i="4"/>
  <c r="J258" i="4" s="1"/>
  <c r="J290" i="4" s="1"/>
  <c r="I251" i="4"/>
  <c r="I258" i="4" s="1"/>
  <c r="I290" i="4" s="1"/>
  <c r="K251" i="4"/>
  <c r="K258" i="4" s="1"/>
  <c r="K290" i="4" s="1"/>
  <c r="N201" i="4"/>
  <c r="N219" i="4" s="1"/>
  <c r="E201" i="4"/>
  <c r="E219" i="4" s="1"/>
  <c r="F201" i="4"/>
  <c r="F219" i="4" s="1"/>
  <c r="I201" i="4"/>
  <c r="I219" i="4" s="1"/>
  <c r="M165" i="4"/>
  <c r="G183" i="4" s="1"/>
  <c r="M163" i="4"/>
  <c r="F182" i="4" s="1"/>
  <c r="M164" i="4"/>
  <c r="C183" i="4" s="1"/>
  <c r="L162" i="4"/>
  <c r="M182" i="4" s="1"/>
  <c r="L164" i="4"/>
  <c r="N183" i="4" s="1"/>
  <c r="K163" i="4"/>
  <c r="D182" i="4" s="1"/>
  <c r="K162" i="4"/>
  <c r="L182" i="4" s="1"/>
  <c r="L163" i="4"/>
  <c r="E182" i="4" s="1"/>
  <c r="J162" i="4"/>
  <c r="K182" i="4" s="1"/>
  <c r="K156" i="4"/>
  <c r="I179" i="4" s="1"/>
  <c r="L222" i="4"/>
  <c r="J170" i="4"/>
  <c r="F185" i="4" s="1"/>
  <c r="L169" i="4"/>
  <c r="D185" i="4" s="1"/>
  <c r="M162" i="4"/>
  <c r="N182" i="4" s="1"/>
  <c r="J164" i="4"/>
  <c r="L183" i="4" s="1"/>
  <c r="F121" i="4"/>
  <c r="K170" i="4"/>
  <c r="G185" i="4" s="1"/>
  <c r="J219" i="4"/>
  <c r="L251" i="4"/>
  <c r="L258" i="4" s="1"/>
  <c r="L290" i="4" s="1"/>
  <c r="J165" i="4"/>
  <c r="D183" i="4" s="1"/>
  <c r="L157" i="4"/>
  <c r="N179" i="4" s="1"/>
  <c r="L165" i="4"/>
  <c r="F183" i="4" s="1"/>
  <c r="M170" i="4"/>
  <c r="I185" i="4" s="1"/>
  <c r="O276" i="4"/>
  <c r="P276" i="4" s="1"/>
  <c r="J169" i="4"/>
  <c r="N185" i="4" s="1"/>
  <c r="J156" i="4"/>
  <c r="H179" i="4" s="1"/>
  <c r="K157" i="4"/>
  <c r="M179" i="4" s="1"/>
  <c r="K169" i="4"/>
  <c r="C185" i="4" s="1"/>
  <c r="E59" i="4"/>
  <c r="E65" i="4" s="1"/>
  <c r="M156" i="4"/>
  <c r="K179" i="4" s="1"/>
  <c r="J157" i="4"/>
  <c r="L179" i="4" s="1"/>
  <c r="J163" i="4"/>
  <c r="C182" i="4" s="1"/>
  <c r="M169" i="4"/>
  <c r="E185" i="4" s="1"/>
  <c r="K164" i="4"/>
  <c r="M183" i="4" s="1"/>
  <c r="D27" i="4"/>
  <c r="O27" i="4" s="1"/>
  <c r="P27" i="4" s="1"/>
  <c r="L156" i="4"/>
  <c r="J179" i="4" s="1"/>
  <c r="J186" i="4" s="1"/>
  <c r="J218" i="4" s="1"/>
  <c r="M157" i="4"/>
  <c r="C179" i="4" s="1"/>
  <c r="K165" i="4"/>
  <c r="E183" i="4" s="1"/>
  <c r="L170" i="4"/>
  <c r="H185" i="4" s="1"/>
  <c r="G44" i="4"/>
  <c r="G62" i="4" s="1"/>
  <c r="M14" i="4"/>
  <c r="M102" i="4"/>
  <c r="M134" i="4" s="1"/>
  <c r="E117" i="4"/>
  <c r="E135" i="4" s="1"/>
  <c r="L219" i="4"/>
  <c r="O199" i="4"/>
  <c r="P199" i="4" s="1"/>
  <c r="M219" i="4"/>
  <c r="O190" i="4"/>
  <c r="P190" i="4" s="1"/>
  <c r="K222" i="4"/>
  <c r="I94" i="4"/>
  <c r="I102" i="4" s="1"/>
  <c r="I134" i="4" s="1"/>
  <c r="D28" i="4"/>
  <c r="E28" i="4" s="1"/>
  <c r="O28" i="4" s="1"/>
  <c r="P28" i="4" s="1"/>
  <c r="G91" i="4"/>
  <c r="O91" i="4" s="1"/>
  <c r="P91" i="4" s="1"/>
  <c r="K96" i="4"/>
  <c r="K102" i="4" s="1"/>
  <c r="K134" i="4" s="1"/>
  <c r="M29" i="4"/>
  <c r="M61" i="4" s="1"/>
  <c r="I44" i="4"/>
  <c r="I62" i="4" s="1"/>
  <c r="M59" i="4"/>
  <c r="M65" i="4" s="1"/>
  <c r="O106" i="4"/>
  <c r="P106" i="4" s="1"/>
  <c r="J59" i="4"/>
  <c r="J65" i="4" s="1"/>
  <c r="O114" i="4"/>
  <c r="P114" i="4" s="1"/>
  <c r="M117" i="4"/>
  <c r="M135" i="4" s="1"/>
  <c r="L117" i="4"/>
  <c r="L135" i="4" s="1"/>
  <c r="C99" i="4"/>
  <c r="O99" i="4" s="1"/>
  <c r="P99" i="4" s="1"/>
  <c r="H20" i="4"/>
  <c r="O20" i="4" s="1"/>
  <c r="P20" i="4" s="1"/>
  <c r="F18" i="4"/>
  <c r="O18" i="4" s="1"/>
  <c r="P18" i="4" s="1"/>
  <c r="O52" i="4"/>
  <c r="P52" i="4" s="1"/>
  <c r="M132" i="4"/>
  <c r="M138" i="4" s="1"/>
  <c r="J111" i="4"/>
  <c r="J117" i="4" s="1"/>
  <c r="J135" i="4" s="1"/>
  <c r="F90" i="4"/>
  <c r="F102" i="4" s="1"/>
  <c r="F134" i="4" s="1"/>
  <c r="H93" i="4"/>
  <c r="H102" i="4" s="1"/>
  <c r="H134" i="4" s="1"/>
  <c r="M13" i="4"/>
  <c r="C26" i="4"/>
  <c r="O26" i="4" s="1"/>
  <c r="P26" i="4" s="1"/>
  <c r="N132" i="4"/>
  <c r="N138" i="4" s="1"/>
  <c r="O129" i="4"/>
  <c r="P129" i="4" s="1"/>
  <c r="N98" i="4"/>
  <c r="N102" i="4" s="1"/>
  <c r="N134" i="4" s="1"/>
  <c r="K44" i="4"/>
  <c r="K62" i="4" s="1"/>
  <c r="M44" i="4"/>
  <c r="M62" i="4" s="1"/>
  <c r="J132" i="4"/>
  <c r="J138" i="4" s="1"/>
  <c r="F44" i="4"/>
  <c r="F62" i="4" s="1"/>
  <c r="K53" i="4"/>
  <c r="O53" i="4" s="1"/>
  <c r="P53" i="4" s="1"/>
  <c r="O123" i="4"/>
  <c r="P123" i="4" s="1"/>
  <c r="J22" i="4"/>
  <c r="J29" i="4" s="1"/>
  <c r="J61" i="4" s="1"/>
  <c r="D100" i="4"/>
  <c r="D102" i="4" s="1"/>
  <c r="D134" i="4" s="1"/>
  <c r="O35" i="4"/>
  <c r="P35" i="4" s="1"/>
  <c r="M12" i="4"/>
  <c r="O122" i="4"/>
  <c r="P122" i="4" s="1"/>
  <c r="O113" i="4"/>
  <c r="P113" i="4" s="1"/>
  <c r="O130" i="4"/>
  <c r="P130" i="4" s="1"/>
  <c r="C132" i="4"/>
  <c r="C138" i="4" s="1"/>
  <c r="L24" i="4"/>
  <c r="L29" i="4" s="1"/>
  <c r="L61" i="4" s="1"/>
  <c r="G19" i="4"/>
  <c r="G29" i="4" s="1"/>
  <c r="G61" i="4" s="1"/>
  <c r="E101" i="4"/>
  <c r="O101" i="4" s="1"/>
  <c r="P101" i="4" s="1"/>
  <c r="K23" i="4"/>
  <c r="K29" i="4" s="1"/>
  <c r="K61" i="4" s="1"/>
  <c r="I222" i="4"/>
  <c r="D44" i="4"/>
  <c r="D62" i="4" s="1"/>
  <c r="O48" i="4"/>
  <c r="P48" i="4" s="1"/>
  <c r="H219" i="4"/>
  <c r="K219" i="4"/>
  <c r="C288" i="4"/>
  <c r="C294" i="4" s="1"/>
  <c r="O286" i="4"/>
  <c r="P286" i="4" s="1"/>
  <c r="G92" i="4"/>
  <c r="O92" i="4" s="1"/>
  <c r="P92" i="4" s="1"/>
  <c r="D59" i="4"/>
  <c r="D65" i="4" s="1"/>
  <c r="O47" i="4"/>
  <c r="P47" i="4" s="1"/>
  <c r="O56" i="4"/>
  <c r="P56" i="4" s="1"/>
  <c r="I21" i="4"/>
  <c r="I29" i="4" s="1"/>
  <c r="I61" i="4" s="1"/>
  <c r="O215" i="4"/>
  <c r="P215" i="4" s="1"/>
  <c r="E222" i="4"/>
  <c r="J222" i="4"/>
  <c r="H258" i="4"/>
  <c r="H290" i="4" s="1"/>
  <c r="E17" i="4"/>
  <c r="B271" i="4"/>
  <c r="B262" i="4"/>
  <c r="B272" i="4"/>
  <c r="O112" i="4"/>
  <c r="P112" i="4" s="1"/>
  <c r="C216" i="4"/>
  <c r="C222" i="4" s="1"/>
  <c r="O211" i="4"/>
  <c r="P211" i="4" s="1"/>
  <c r="O287" i="4"/>
  <c r="P287" i="4" s="1"/>
  <c r="I51" i="4"/>
  <c r="I59" i="4" s="1"/>
  <c r="I65" i="4" s="1"/>
  <c r="K126" i="4"/>
  <c r="K132" i="4" s="1"/>
  <c r="K138" i="4" s="1"/>
  <c r="C261" i="4"/>
  <c r="D261" i="4" s="1"/>
  <c r="H59" i="4"/>
  <c r="H65" i="4" s="1"/>
  <c r="O50" i="4"/>
  <c r="P50" i="4" s="1"/>
  <c r="O107" i="4"/>
  <c r="P107" i="4" s="1"/>
  <c r="O32" i="4"/>
  <c r="P32" i="4" s="1"/>
  <c r="C44" i="4"/>
  <c r="C62" i="4" s="1"/>
  <c r="L54" i="4"/>
  <c r="L59" i="4" s="1"/>
  <c r="L65" i="4" s="1"/>
  <c r="O55" i="4"/>
  <c r="P55" i="4" s="1"/>
  <c r="O49" i="4"/>
  <c r="P49" i="4" s="1"/>
  <c r="O41" i="4"/>
  <c r="P41" i="4" s="1"/>
  <c r="C201" i="4"/>
  <c r="C219" i="4" s="1"/>
  <c r="O200" i="4"/>
  <c r="P200" i="4" s="1"/>
  <c r="O33" i="4"/>
  <c r="P33" i="4" s="1"/>
  <c r="L127" i="4"/>
  <c r="L132" i="4" s="1"/>
  <c r="L138" i="4" s="1"/>
  <c r="N25" i="4"/>
  <c r="N29" i="4" s="1"/>
  <c r="N61" i="4" s="1"/>
  <c r="O109" i="4"/>
  <c r="P109" i="4" s="1"/>
  <c r="O125" i="4"/>
  <c r="P125" i="4" s="1"/>
  <c r="I132" i="4"/>
  <c r="I138" i="4" s="1"/>
  <c r="C59" i="4"/>
  <c r="C65" i="4" s="1"/>
  <c r="O57" i="4"/>
  <c r="P57" i="4" s="1"/>
  <c r="M11" i="4"/>
  <c r="L97" i="4"/>
  <c r="L102" i="4" s="1"/>
  <c r="L134" i="4" s="1"/>
  <c r="G117" i="4"/>
  <c r="G135" i="4" s="1"/>
  <c r="O37" i="4"/>
  <c r="P37" i="4" s="1"/>
  <c r="O39" i="4"/>
  <c r="P39" i="4" s="1"/>
  <c r="J44" i="4"/>
  <c r="J62" i="4" s="1"/>
  <c r="F59" i="4"/>
  <c r="F65" i="4" s="1"/>
  <c r="J95" i="4"/>
  <c r="J102" i="4" s="1"/>
  <c r="J134" i="4" s="1"/>
  <c r="O36" i="4"/>
  <c r="P36" i="4" s="1"/>
  <c r="O105" i="4"/>
  <c r="P105" i="4" s="1"/>
  <c r="N42" i="4"/>
  <c r="N44" i="4" s="1"/>
  <c r="N62" i="4" s="1"/>
  <c r="N59" i="4"/>
  <c r="N65" i="4" s="1"/>
  <c r="L40" i="4"/>
  <c r="L44" i="4" s="1"/>
  <c r="L62" i="4" s="1"/>
  <c r="O115" i="4"/>
  <c r="P115" i="4" s="1"/>
  <c r="Z65" i="1"/>
  <c r="V65" i="1"/>
  <c r="R60" i="1"/>
  <c r="S60" i="1" s="1"/>
  <c r="T60" i="1" s="1"/>
  <c r="AI60" i="1"/>
  <c r="AF60" i="1"/>
  <c r="W60" i="1"/>
  <c r="X60" i="1"/>
  <c r="Z60" i="1"/>
  <c r="V60" i="1"/>
  <c r="X47" i="1"/>
  <c r="Y47" i="1"/>
  <c r="AA47" i="1" s="1"/>
  <c r="R47" i="1"/>
  <c r="S47" i="1" s="1"/>
  <c r="T47" i="1" s="1"/>
  <c r="AG47" i="1"/>
  <c r="AI47" i="1" s="1"/>
  <c r="AJ47" i="1" s="1"/>
  <c r="AK47" i="1" s="1"/>
  <c r="X48" i="1"/>
  <c r="P48" i="1"/>
  <c r="P49" i="1" s="1"/>
  <c r="Y59" i="1"/>
  <c r="AA59" i="1" s="1"/>
  <c r="AG59" i="1"/>
  <c r="AI59" i="1" s="1"/>
  <c r="AJ59" i="1" s="1"/>
  <c r="AK59" i="1" s="1"/>
  <c r="X59" i="1"/>
  <c r="S59" i="1"/>
  <c r="T59" i="1" s="1"/>
  <c r="P64" i="1"/>
  <c r="AF64" i="1"/>
  <c r="M54" i="1"/>
  <c r="N54" i="1" s="1"/>
  <c r="M53" i="1"/>
  <c r="M52" i="1"/>
  <c r="N52" i="1" s="1"/>
  <c r="Q55" i="1"/>
  <c r="P55" i="1"/>
  <c r="O55" i="1"/>
  <c r="C55" i="1"/>
  <c r="Q42" i="1"/>
  <c r="P42" i="1"/>
  <c r="O42" i="1"/>
  <c r="N42" i="1"/>
  <c r="M42" i="1"/>
  <c r="C42" i="1"/>
  <c r="Q23" i="1"/>
  <c r="P23" i="1"/>
  <c r="O23" i="1"/>
  <c r="N23" i="1"/>
  <c r="M23" i="1"/>
  <c r="C23" i="1"/>
  <c r="AJ60" i="1" l="1"/>
  <c r="AK60" i="1" s="1"/>
  <c r="Z67" i="1"/>
  <c r="AH67" i="1"/>
  <c r="AA60" i="1"/>
  <c r="AB60" i="1" s="1"/>
  <c r="AC60" i="1" s="1"/>
  <c r="W67" i="1"/>
  <c r="AE67" i="1"/>
  <c r="E28" i="10"/>
  <c r="E31" i="10" s="1"/>
  <c r="E28" i="6"/>
  <c r="E31" i="6" s="1"/>
  <c r="M28" i="10"/>
  <c r="M31" i="10" s="1"/>
  <c r="M28" i="6"/>
  <c r="M31" i="6" s="1"/>
  <c r="D28" i="10"/>
  <c r="D28" i="6"/>
  <c r="D31" i="6" s="1"/>
  <c r="B10" i="10"/>
  <c r="B10" i="6"/>
  <c r="L28" i="10"/>
  <c r="L28" i="6"/>
  <c r="L31" i="6" s="1"/>
  <c r="L12" i="10"/>
  <c r="L12" i="6"/>
  <c r="I12" i="10"/>
  <c r="I15" i="10" s="1"/>
  <c r="I12" i="6"/>
  <c r="J292" i="4"/>
  <c r="J296" i="4" s="1"/>
  <c r="I5" i="10"/>
  <c r="I5" i="6"/>
  <c r="I21" i="6" s="1"/>
  <c r="I37" i="6" s="1"/>
  <c r="I3" i="10"/>
  <c r="I3" i="6"/>
  <c r="H292" i="4"/>
  <c r="H296" i="4" s="1"/>
  <c r="G5" i="10"/>
  <c r="G21" i="10" s="1"/>
  <c r="G37" i="10" s="1"/>
  <c r="G5" i="6"/>
  <c r="G21" i="6" s="1"/>
  <c r="G37" i="6" s="1"/>
  <c r="H28" i="10"/>
  <c r="H31" i="10" s="1"/>
  <c r="H28" i="6"/>
  <c r="L2" i="10"/>
  <c r="L2" i="6"/>
  <c r="L5" i="10"/>
  <c r="L5" i="6"/>
  <c r="B28" i="10"/>
  <c r="B28" i="6"/>
  <c r="I28" i="10"/>
  <c r="I28" i="6"/>
  <c r="I31" i="6" s="1"/>
  <c r="H136" i="4"/>
  <c r="H140" i="4" s="1"/>
  <c r="G3" i="10"/>
  <c r="G3" i="6"/>
  <c r="K136" i="4"/>
  <c r="K140" i="4" s="1"/>
  <c r="J3" i="10"/>
  <c r="J3" i="6"/>
  <c r="B5" i="10"/>
  <c r="B5" i="6"/>
  <c r="B12" i="10"/>
  <c r="B12" i="6"/>
  <c r="J2" i="10"/>
  <c r="J2" i="6"/>
  <c r="C12" i="10"/>
  <c r="C12" i="6"/>
  <c r="I4" i="10"/>
  <c r="I20" i="10" s="1"/>
  <c r="I4" i="6"/>
  <c r="D12" i="10"/>
  <c r="D12" i="6"/>
  <c r="H2" i="10"/>
  <c r="H2" i="6"/>
  <c r="G12" i="10"/>
  <c r="G12" i="6"/>
  <c r="F2" i="10"/>
  <c r="F2" i="6"/>
  <c r="D136" i="4"/>
  <c r="D140" i="4" s="1"/>
  <c r="C3" i="10"/>
  <c r="C3" i="6"/>
  <c r="N136" i="4"/>
  <c r="N140" i="4" s="1"/>
  <c r="M3" i="10"/>
  <c r="M3" i="6"/>
  <c r="I136" i="4"/>
  <c r="I140" i="4" s="1"/>
  <c r="H3" i="10"/>
  <c r="H3" i="6"/>
  <c r="B29" i="10"/>
  <c r="B29" i="6"/>
  <c r="F136" i="4"/>
  <c r="E3" i="10"/>
  <c r="E3" i="6"/>
  <c r="E12" i="10"/>
  <c r="E12" i="6"/>
  <c r="J12" i="10"/>
  <c r="J12" i="6"/>
  <c r="H12" i="10"/>
  <c r="H12" i="6"/>
  <c r="K2" i="10"/>
  <c r="K2" i="6"/>
  <c r="I2" i="10"/>
  <c r="I2" i="6"/>
  <c r="J28" i="10"/>
  <c r="J28" i="6"/>
  <c r="J31" i="6" s="1"/>
  <c r="L3" i="10"/>
  <c r="L3" i="6"/>
  <c r="M12" i="10"/>
  <c r="M12" i="6"/>
  <c r="K292" i="4"/>
  <c r="K296" i="4" s="1"/>
  <c r="J5" i="10"/>
  <c r="J21" i="10" s="1"/>
  <c r="J37" i="10" s="1"/>
  <c r="J5" i="6"/>
  <c r="J21" i="6" s="1"/>
  <c r="J37" i="6" s="1"/>
  <c r="C28" i="10"/>
  <c r="C31" i="10" s="1"/>
  <c r="C28" i="6"/>
  <c r="C31" i="6" s="1"/>
  <c r="K12" i="10"/>
  <c r="K12" i="6"/>
  <c r="F12" i="10"/>
  <c r="F12" i="6"/>
  <c r="K3" i="10"/>
  <c r="K3" i="6"/>
  <c r="M2" i="10"/>
  <c r="M2" i="6"/>
  <c r="L292" i="4"/>
  <c r="L296" i="4" s="1"/>
  <c r="K5" i="10"/>
  <c r="K21" i="10" s="1"/>
  <c r="K37" i="10" s="1"/>
  <c r="K5" i="6"/>
  <c r="K21" i="6" s="1"/>
  <c r="K37" i="6" s="1"/>
  <c r="K28" i="10"/>
  <c r="K31" i="10" s="1"/>
  <c r="K28" i="6"/>
  <c r="K31" i="6" s="1"/>
  <c r="I292" i="4"/>
  <c r="I296" i="4" s="1"/>
  <c r="H5" i="10"/>
  <c r="H21" i="10" s="1"/>
  <c r="H37" i="10" s="1"/>
  <c r="H5" i="6"/>
  <c r="H21" i="6" s="1"/>
  <c r="H37" i="6" s="1"/>
  <c r="O252" i="4"/>
  <c r="P252" i="4" s="1"/>
  <c r="N251" i="4"/>
  <c r="N258" i="4" s="1"/>
  <c r="N290" i="4" s="1"/>
  <c r="O195" i="4"/>
  <c r="P195" i="4" s="1"/>
  <c r="O94" i="4"/>
  <c r="P94" i="4" s="1"/>
  <c r="G186" i="4"/>
  <c r="G218" i="4" s="1"/>
  <c r="O93" i="4"/>
  <c r="P93" i="4" s="1"/>
  <c r="O183" i="4"/>
  <c r="P183" i="4" s="1"/>
  <c r="L186" i="4"/>
  <c r="L218" i="4" s="1"/>
  <c r="K186" i="4"/>
  <c r="K218" i="4" s="1"/>
  <c r="M63" i="4"/>
  <c r="M67" i="4" s="1"/>
  <c r="I186" i="4"/>
  <c r="I218" i="4" s="1"/>
  <c r="N186" i="4"/>
  <c r="N218" i="4" s="1"/>
  <c r="O185" i="4"/>
  <c r="P185" i="4" s="1"/>
  <c r="J220" i="4"/>
  <c r="J224" i="4" s="1"/>
  <c r="H186" i="4"/>
  <c r="H218" i="4" s="1"/>
  <c r="O179" i="4"/>
  <c r="P179" i="4" s="1"/>
  <c r="F186" i="4"/>
  <c r="F218" i="4" s="1"/>
  <c r="F132" i="4"/>
  <c r="F138" i="4" s="1"/>
  <c r="O121" i="4"/>
  <c r="P121" i="4" s="1"/>
  <c r="G63" i="4"/>
  <c r="G67" i="4" s="1"/>
  <c r="I63" i="4"/>
  <c r="I67" i="4" s="1"/>
  <c r="K59" i="4"/>
  <c r="K65" i="4" s="1"/>
  <c r="J136" i="4"/>
  <c r="J140" i="4" s="1"/>
  <c r="D29" i="4"/>
  <c r="D61" i="4" s="1"/>
  <c r="O111" i="4"/>
  <c r="P111" i="4" s="1"/>
  <c r="O90" i="4"/>
  <c r="P90" i="4" s="1"/>
  <c r="K63" i="4"/>
  <c r="C29" i="4"/>
  <c r="C61" i="4" s="1"/>
  <c r="M136" i="4"/>
  <c r="M140" i="4" s="1"/>
  <c r="J63" i="4"/>
  <c r="J67" i="4" s="1"/>
  <c r="O209" i="4"/>
  <c r="P209" i="4" s="1"/>
  <c r="O196" i="4"/>
  <c r="P196" i="4" s="1"/>
  <c r="O214" i="4"/>
  <c r="P214" i="4" s="1"/>
  <c r="O178" i="4"/>
  <c r="P178" i="4" s="1"/>
  <c r="G102" i="4"/>
  <c r="G134" i="4" s="1"/>
  <c r="O127" i="4"/>
  <c r="P127" i="4" s="1"/>
  <c r="L63" i="4"/>
  <c r="L67" i="4" s="1"/>
  <c r="O96" i="4"/>
  <c r="P96" i="4" s="1"/>
  <c r="E29" i="4"/>
  <c r="E61" i="4" s="1"/>
  <c r="L136" i="4"/>
  <c r="L140" i="4" s="1"/>
  <c r="C102" i="4"/>
  <c r="C134" i="4" s="1"/>
  <c r="H29" i="4"/>
  <c r="H61" i="4" s="1"/>
  <c r="O22" i="4"/>
  <c r="P22" i="4" s="1"/>
  <c r="O54" i="4"/>
  <c r="P54" i="4" s="1"/>
  <c r="O24" i="4"/>
  <c r="P24" i="4" s="1"/>
  <c r="O100" i="4"/>
  <c r="P100" i="4" s="1"/>
  <c r="O25" i="4"/>
  <c r="P25" i="4" s="1"/>
  <c r="O126" i="4"/>
  <c r="P126" i="4" s="1"/>
  <c r="O98" i="4"/>
  <c r="P98" i="4" s="1"/>
  <c r="O97" i="4"/>
  <c r="P97" i="4" s="1"/>
  <c r="O21" i="4"/>
  <c r="P21" i="4" s="1"/>
  <c r="N63" i="4"/>
  <c r="N67" i="4" s="1"/>
  <c r="E102" i="4"/>
  <c r="E134" i="4" s="1"/>
  <c r="O42" i="4"/>
  <c r="P42" i="4" s="1"/>
  <c r="D262" i="4"/>
  <c r="E262" i="4" s="1"/>
  <c r="E273" i="4" s="1"/>
  <c r="E291" i="4" s="1"/>
  <c r="O194" i="4"/>
  <c r="P194" i="4" s="1"/>
  <c r="E186" i="4"/>
  <c r="E218" i="4" s="1"/>
  <c r="O19" i="4"/>
  <c r="P19" i="4" s="1"/>
  <c r="M271" i="4"/>
  <c r="N271" i="4" s="1"/>
  <c r="F17" i="4"/>
  <c r="F29" i="4" s="1"/>
  <c r="F61" i="4" s="1"/>
  <c r="O40" i="4"/>
  <c r="P40" i="4" s="1"/>
  <c r="O180" i="4"/>
  <c r="P180" i="4" s="1"/>
  <c r="C186" i="4"/>
  <c r="C218" i="4" s="1"/>
  <c r="O51" i="4"/>
  <c r="P51" i="4" s="1"/>
  <c r="M186" i="4"/>
  <c r="M218" i="4" s="1"/>
  <c r="O23" i="4"/>
  <c r="P23" i="4" s="1"/>
  <c r="O261" i="4"/>
  <c r="P261" i="4" s="1"/>
  <c r="N272" i="4"/>
  <c r="C272" i="4" s="1"/>
  <c r="O272" i="4" s="1"/>
  <c r="P272" i="4" s="1"/>
  <c r="O95" i="4"/>
  <c r="P95" i="4" s="1"/>
  <c r="D186" i="4"/>
  <c r="D218" i="4" s="1"/>
  <c r="AB47" i="1"/>
  <c r="AC47" i="1" s="1"/>
  <c r="R48" i="1"/>
  <c r="S48" i="1" s="1"/>
  <c r="T48" i="1" s="1"/>
  <c r="Y48" i="1"/>
  <c r="AA48" i="1" s="1"/>
  <c r="AB48" i="1" s="1"/>
  <c r="AC48" i="1" s="1"/>
  <c r="AG48" i="1"/>
  <c r="AI48" i="1" s="1"/>
  <c r="AJ48" i="1" s="1"/>
  <c r="AK48" i="1" s="1"/>
  <c r="AB59" i="1"/>
  <c r="AC59" i="1" s="1"/>
  <c r="Z49" i="1"/>
  <c r="AG64" i="1"/>
  <c r="AI64" i="1" s="1"/>
  <c r="AJ64" i="1" s="1"/>
  <c r="AK64" i="1" s="1"/>
  <c r="R64" i="1"/>
  <c r="S64" i="1" s="1"/>
  <c r="T64" i="1" s="1"/>
  <c r="Y64" i="1"/>
  <c r="AA64" i="1" s="1"/>
  <c r="AB64" i="1" s="1"/>
  <c r="AC64" i="1" s="1"/>
  <c r="V49" i="1"/>
  <c r="AG49" i="1"/>
  <c r="AH42" i="1"/>
  <c r="R23" i="1"/>
  <c r="S23" i="1" s="1"/>
  <c r="T23" i="1" s="1"/>
  <c r="AE49" i="1"/>
  <c r="Z23" i="1"/>
  <c r="AF49" i="1"/>
  <c r="AE42" i="1"/>
  <c r="AF42" i="1"/>
  <c r="AH49" i="1"/>
  <c r="R42" i="1"/>
  <c r="S42" i="1" s="1"/>
  <c r="T42" i="1" s="1"/>
  <c r="Z42" i="1"/>
  <c r="R49" i="1"/>
  <c r="S49" i="1" s="1"/>
  <c r="T49" i="1" s="1"/>
  <c r="X49" i="1"/>
  <c r="W49" i="1"/>
  <c r="M55" i="1"/>
  <c r="AG55" i="1" s="1"/>
  <c r="AG42" i="1"/>
  <c r="Y49" i="1"/>
  <c r="N53" i="1"/>
  <c r="AE53" i="1" s="1"/>
  <c r="R55" i="1"/>
  <c r="S55" i="1" s="1"/>
  <c r="X55" i="1"/>
  <c r="Y55" i="1"/>
  <c r="Z55" i="1"/>
  <c r="V42" i="1"/>
  <c r="W42" i="1"/>
  <c r="X42" i="1"/>
  <c r="Y42" i="1"/>
  <c r="AH23" i="1"/>
  <c r="W23" i="1"/>
  <c r="AF23" i="1"/>
  <c r="AG23" i="1"/>
  <c r="AE23" i="1"/>
  <c r="V23" i="1"/>
  <c r="X23" i="1"/>
  <c r="Y23" i="1"/>
  <c r="AH45" i="1"/>
  <c r="AG45" i="1"/>
  <c r="AF45" i="1"/>
  <c r="AE45" i="1"/>
  <c r="Z45" i="1"/>
  <c r="Y45" i="1"/>
  <c r="X45" i="1"/>
  <c r="W45" i="1"/>
  <c r="V45" i="1"/>
  <c r="R45" i="1"/>
  <c r="S45" i="1" s="1"/>
  <c r="T45" i="1" s="1"/>
  <c r="AH54" i="1"/>
  <c r="AG54" i="1"/>
  <c r="AF54" i="1"/>
  <c r="AE54" i="1"/>
  <c r="Z54" i="1"/>
  <c r="Y54" i="1"/>
  <c r="X54" i="1"/>
  <c r="W54" i="1"/>
  <c r="V54" i="1"/>
  <c r="R54" i="1"/>
  <c r="S54" i="1" s="1"/>
  <c r="T54" i="1" s="1"/>
  <c r="AH53" i="1"/>
  <c r="AG53" i="1"/>
  <c r="AF53" i="1"/>
  <c r="Z53" i="1"/>
  <c r="Y53" i="1"/>
  <c r="X53" i="1"/>
  <c r="V53" i="1"/>
  <c r="R53" i="1"/>
  <c r="S53" i="1" s="1"/>
  <c r="AH52" i="1"/>
  <c r="AG52" i="1"/>
  <c r="AF52" i="1"/>
  <c r="AE52" i="1"/>
  <c r="Z52" i="1"/>
  <c r="Y52" i="1"/>
  <c r="X52" i="1"/>
  <c r="W52" i="1"/>
  <c r="V52" i="1"/>
  <c r="R52" i="1"/>
  <c r="S52" i="1" s="1"/>
  <c r="T52" i="1" s="1"/>
  <c r="AH46" i="1"/>
  <c r="AG46" i="1"/>
  <c r="AF46" i="1"/>
  <c r="AE46" i="1"/>
  <c r="Z46" i="1"/>
  <c r="Y46" i="1"/>
  <c r="X46" i="1"/>
  <c r="W46" i="1"/>
  <c r="V46" i="1"/>
  <c r="R46" i="1"/>
  <c r="S46" i="1" s="1"/>
  <c r="T46" i="1" s="1"/>
  <c r="I54" i="1"/>
  <c r="D54" i="1"/>
  <c r="I53" i="1"/>
  <c r="D53" i="1"/>
  <c r="I52" i="1"/>
  <c r="D52" i="1"/>
  <c r="I46" i="1"/>
  <c r="D46" i="1"/>
  <c r="I45" i="1"/>
  <c r="D45" i="1"/>
  <c r="AH41" i="1"/>
  <c r="AG41" i="1"/>
  <c r="AF41" i="1"/>
  <c r="AE41" i="1"/>
  <c r="Z41" i="1"/>
  <c r="Y41" i="1"/>
  <c r="X41" i="1"/>
  <c r="W41" i="1"/>
  <c r="V41" i="1"/>
  <c r="R41" i="1"/>
  <c r="S41" i="1" s="1"/>
  <c r="T41" i="1" s="1"/>
  <c r="I41" i="1"/>
  <c r="D41" i="1"/>
  <c r="AH40" i="1"/>
  <c r="AG40" i="1"/>
  <c r="AF40" i="1"/>
  <c r="AE40" i="1"/>
  <c r="Z40" i="1"/>
  <c r="Y40" i="1"/>
  <c r="X40" i="1"/>
  <c r="W40" i="1"/>
  <c r="V40" i="1"/>
  <c r="R40" i="1"/>
  <c r="S40" i="1" s="1"/>
  <c r="T40" i="1" s="1"/>
  <c r="I40" i="1"/>
  <c r="D40" i="1"/>
  <c r="AH39" i="1"/>
  <c r="AG39" i="1"/>
  <c r="AF39" i="1"/>
  <c r="AE39" i="1"/>
  <c r="Z39" i="1"/>
  <c r="Y39" i="1"/>
  <c r="X39" i="1"/>
  <c r="W39" i="1"/>
  <c r="V39" i="1"/>
  <c r="R39" i="1"/>
  <c r="S39" i="1" s="1"/>
  <c r="T39" i="1" s="1"/>
  <c r="I39" i="1"/>
  <c r="D39" i="1"/>
  <c r="AH38" i="1"/>
  <c r="AG38" i="1"/>
  <c r="AF38" i="1"/>
  <c r="AE38" i="1"/>
  <c r="Z38" i="1"/>
  <c r="Y38" i="1"/>
  <c r="X38" i="1"/>
  <c r="W38" i="1"/>
  <c r="V38" i="1"/>
  <c r="R38" i="1"/>
  <c r="S38" i="1" s="1"/>
  <c r="T38" i="1" s="1"/>
  <c r="I38" i="1"/>
  <c r="D38" i="1"/>
  <c r="AH37" i="1"/>
  <c r="AG37" i="1"/>
  <c r="AF37" i="1"/>
  <c r="AE37" i="1"/>
  <c r="Z37" i="1"/>
  <c r="Y37" i="1"/>
  <c r="X37" i="1"/>
  <c r="W37" i="1"/>
  <c r="V37" i="1"/>
  <c r="R37" i="1"/>
  <c r="S37" i="1" s="1"/>
  <c r="T37" i="1" s="1"/>
  <c r="I37" i="1"/>
  <c r="D37" i="1"/>
  <c r="AH36" i="1"/>
  <c r="AG36" i="1"/>
  <c r="AF36" i="1"/>
  <c r="AE36" i="1"/>
  <c r="Z36" i="1"/>
  <c r="Y36" i="1"/>
  <c r="X36" i="1"/>
  <c r="W36" i="1"/>
  <c r="V36" i="1"/>
  <c r="R36" i="1"/>
  <c r="S36" i="1" s="1"/>
  <c r="T36" i="1" s="1"/>
  <c r="I36" i="1"/>
  <c r="D36" i="1"/>
  <c r="AH35" i="1"/>
  <c r="AG35" i="1"/>
  <c r="AF35" i="1"/>
  <c r="AE35" i="1"/>
  <c r="Z35" i="1"/>
  <c r="Y35" i="1"/>
  <c r="X35" i="1"/>
  <c r="W35" i="1"/>
  <c r="V35" i="1"/>
  <c r="R35" i="1"/>
  <c r="S35" i="1" s="1"/>
  <c r="T35" i="1" s="1"/>
  <c r="I35" i="1"/>
  <c r="D35" i="1"/>
  <c r="AH34" i="1"/>
  <c r="AG34" i="1"/>
  <c r="AF34" i="1"/>
  <c r="AE34" i="1"/>
  <c r="Z34" i="1"/>
  <c r="Y34" i="1"/>
  <c r="X34" i="1"/>
  <c r="W34" i="1"/>
  <c r="V34" i="1"/>
  <c r="R34" i="1"/>
  <c r="S34" i="1" s="1"/>
  <c r="T34" i="1" s="1"/>
  <c r="I34" i="1"/>
  <c r="D34" i="1"/>
  <c r="AH33" i="1"/>
  <c r="AG33" i="1"/>
  <c r="AF33" i="1"/>
  <c r="AE33" i="1"/>
  <c r="Z33" i="1"/>
  <c r="Y33" i="1"/>
  <c r="X33" i="1"/>
  <c r="W33" i="1"/>
  <c r="V33" i="1"/>
  <c r="R33" i="1"/>
  <c r="S33" i="1" s="1"/>
  <c r="T33" i="1" s="1"/>
  <c r="I33" i="1"/>
  <c r="D33" i="1"/>
  <c r="AH32" i="1"/>
  <c r="AG32" i="1"/>
  <c r="AF32" i="1"/>
  <c r="AE32" i="1"/>
  <c r="Z32" i="1"/>
  <c r="Y32" i="1"/>
  <c r="X32" i="1"/>
  <c r="W32" i="1"/>
  <c r="V32" i="1"/>
  <c r="R32" i="1"/>
  <c r="S32" i="1" s="1"/>
  <c r="T32" i="1" s="1"/>
  <c r="I32" i="1"/>
  <c r="D32" i="1"/>
  <c r="AH31" i="1"/>
  <c r="AG31" i="1"/>
  <c r="AF31" i="1"/>
  <c r="AE31" i="1"/>
  <c r="Z31" i="1"/>
  <c r="Y31" i="1"/>
  <c r="X31" i="1"/>
  <c r="W31" i="1"/>
  <c r="V31" i="1"/>
  <c r="R31" i="1"/>
  <c r="S31" i="1" s="1"/>
  <c r="T31" i="1" s="1"/>
  <c r="I31" i="1"/>
  <c r="D31" i="1"/>
  <c r="AH30" i="1"/>
  <c r="AG30" i="1"/>
  <c r="AF30" i="1"/>
  <c r="AE30" i="1"/>
  <c r="Z30" i="1"/>
  <c r="Y30" i="1"/>
  <c r="X30" i="1"/>
  <c r="W30" i="1"/>
  <c r="V30" i="1"/>
  <c r="R30" i="1"/>
  <c r="S30" i="1" s="1"/>
  <c r="T30" i="1" s="1"/>
  <c r="I30" i="1"/>
  <c r="D30" i="1"/>
  <c r="AH29" i="1"/>
  <c r="AG29" i="1"/>
  <c r="AF29" i="1"/>
  <c r="AE29" i="1"/>
  <c r="Z29" i="1"/>
  <c r="Y29" i="1"/>
  <c r="X29" i="1"/>
  <c r="W29" i="1"/>
  <c r="V29" i="1"/>
  <c r="R29" i="1"/>
  <c r="S29" i="1" s="1"/>
  <c r="T29" i="1" s="1"/>
  <c r="I29" i="1"/>
  <c r="D29" i="1"/>
  <c r="AH28" i="1"/>
  <c r="AG28" i="1"/>
  <c r="AF28" i="1"/>
  <c r="AE28" i="1"/>
  <c r="Z28" i="1"/>
  <c r="Y28" i="1"/>
  <c r="X28" i="1"/>
  <c r="W28" i="1"/>
  <c r="V28" i="1"/>
  <c r="R28" i="1"/>
  <c r="S28" i="1" s="1"/>
  <c r="T28" i="1" s="1"/>
  <c r="I28" i="1"/>
  <c r="D28" i="1"/>
  <c r="AH27" i="1"/>
  <c r="AG27" i="1"/>
  <c r="AF27" i="1"/>
  <c r="AE27" i="1"/>
  <c r="Z27" i="1"/>
  <c r="Y27" i="1"/>
  <c r="X27" i="1"/>
  <c r="W27" i="1"/>
  <c r="V27" i="1"/>
  <c r="R27" i="1"/>
  <c r="S27" i="1" s="1"/>
  <c r="T27" i="1" s="1"/>
  <c r="I27" i="1"/>
  <c r="D27" i="1"/>
  <c r="AH26" i="1"/>
  <c r="AG26" i="1"/>
  <c r="AF26" i="1"/>
  <c r="AE26" i="1"/>
  <c r="Z26" i="1"/>
  <c r="Y26" i="1"/>
  <c r="X26" i="1"/>
  <c r="W26" i="1"/>
  <c r="V26" i="1"/>
  <c r="R26" i="1"/>
  <c r="S26" i="1" s="1"/>
  <c r="T26" i="1" s="1"/>
  <c r="I26" i="1"/>
  <c r="D26" i="1"/>
  <c r="AH22" i="1"/>
  <c r="AG22" i="1"/>
  <c r="AF22" i="1"/>
  <c r="AE22" i="1"/>
  <c r="Z22" i="1"/>
  <c r="Y22" i="1"/>
  <c r="X22" i="1"/>
  <c r="W22" i="1"/>
  <c r="V22" i="1"/>
  <c r="R22" i="1"/>
  <c r="S22" i="1" s="1"/>
  <c r="T22" i="1" s="1"/>
  <c r="I22" i="1"/>
  <c r="D22" i="1"/>
  <c r="AH21" i="1"/>
  <c r="AG21" i="1"/>
  <c r="AF21" i="1"/>
  <c r="AE21" i="1"/>
  <c r="Z21" i="1"/>
  <c r="Y21" i="1"/>
  <c r="X21" i="1"/>
  <c r="W21" i="1"/>
  <c r="V21" i="1"/>
  <c r="R21" i="1"/>
  <c r="S21" i="1" s="1"/>
  <c r="T21" i="1" s="1"/>
  <c r="I21" i="1"/>
  <c r="D21" i="1"/>
  <c r="AH20" i="1"/>
  <c r="AG20" i="1"/>
  <c r="AF20" i="1"/>
  <c r="AE20" i="1"/>
  <c r="Z20" i="1"/>
  <c r="Y20" i="1"/>
  <c r="X20" i="1"/>
  <c r="W20" i="1"/>
  <c r="V20" i="1"/>
  <c r="R20" i="1"/>
  <c r="S20" i="1" s="1"/>
  <c r="T20" i="1" s="1"/>
  <c r="I20" i="1"/>
  <c r="D20" i="1"/>
  <c r="AH19" i="1"/>
  <c r="AG19" i="1"/>
  <c r="AF19" i="1"/>
  <c r="AE19" i="1"/>
  <c r="Z19" i="1"/>
  <c r="Y19" i="1"/>
  <c r="X19" i="1"/>
  <c r="W19" i="1"/>
  <c r="V19" i="1"/>
  <c r="R19" i="1"/>
  <c r="S19" i="1" s="1"/>
  <c r="T19" i="1" s="1"/>
  <c r="I19" i="1"/>
  <c r="D19" i="1"/>
  <c r="AH18" i="1"/>
  <c r="AG18" i="1"/>
  <c r="AF18" i="1"/>
  <c r="AE18" i="1"/>
  <c r="Z18" i="1"/>
  <c r="Y18" i="1"/>
  <c r="X18" i="1"/>
  <c r="W18" i="1"/>
  <c r="V18" i="1"/>
  <c r="R18" i="1"/>
  <c r="S18" i="1" s="1"/>
  <c r="T18" i="1" s="1"/>
  <c r="I18" i="1"/>
  <c r="D18" i="1"/>
  <c r="AH17" i="1"/>
  <c r="AG17" i="1"/>
  <c r="AF17" i="1"/>
  <c r="AE17" i="1"/>
  <c r="Z17" i="1"/>
  <c r="Y17" i="1"/>
  <c r="X17" i="1"/>
  <c r="W17" i="1"/>
  <c r="V17" i="1"/>
  <c r="R17" i="1"/>
  <c r="S17" i="1" s="1"/>
  <c r="T17" i="1" s="1"/>
  <c r="I17" i="1"/>
  <c r="D17" i="1"/>
  <c r="AH16" i="1"/>
  <c r="AG16" i="1"/>
  <c r="AF16" i="1"/>
  <c r="AE16" i="1"/>
  <c r="Z16" i="1"/>
  <c r="Y16" i="1"/>
  <c r="X16" i="1"/>
  <c r="W16" i="1"/>
  <c r="V16" i="1"/>
  <c r="R16" i="1"/>
  <c r="S16" i="1" s="1"/>
  <c r="T16" i="1" s="1"/>
  <c r="I16" i="1"/>
  <c r="D16" i="1"/>
  <c r="AH15" i="1"/>
  <c r="AG15" i="1"/>
  <c r="AF15" i="1"/>
  <c r="AE15" i="1"/>
  <c r="Z15" i="1"/>
  <c r="Y15" i="1"/>
  <c r="X15" i="1"/>
  <c r="W15" i="1"/>
  <c r="V15" i="1"/>
  <c r="R15" i="1"/>
  <c r="S15" i="1" s="1"/>
  <c r="T15" i="1" s="1"/>
  <c r="I15" i="1"/>
  <c r="D15" i="1"/>
  <c r="AH14" i="1"/>
  <c r="AG14" i="1"/>
  <c r="AF14" i="1"/>
  <c r="AE14" i="1"/>
  <c r="Z14" i="1"/>
  <c r="Y14" i="1"/>
  <c r="X14" i="1"/>
  <c r="W14" i="1"/>
  <c r="V14" i="1"/>
  <c r="R14" i="1"/>
  <c r="S14" i="1" s="1"/>
  <c r="T14" i="1" s="1"/>
  <c r="I14" i="1"/>
  <c r="D14" i="1"/>
  <c r="AH13" i="1"/>
  <c r="AG13" i="1"/>
  <c r="AF13" i="1"/>
  <c r="AE13" i="1"/>
  <c r="Z13" i="1"/>
  <c r="Y13" i="1"/>
  <c r="X13" i="1"/>
  <c r="W13" i="1"/>
  <c r="V13" i="1"/>
  <c r="R13" i="1"/>
  <c r="S13" i="1" s="1"/>
  <c r="T13" i="1" s="1"/>
  <c r="I13" i="1"/>
  <c r="D13" i="1"/>
  <c r="AH12" i="1"/>
  <c r="AG12" i="1"/>
  <c r="AF12" i="1"/>
  <c r="AE12" i="1"/>
  <c r="Z12" i="1"/>
  <c r="Y12" i="1"/>
  <c r="X12" i="1"/>
  <c r="W12" i="1"/>
  <c r="V12" i="1"/>
  <c r="R12" i="1"/>
  <c r="S12" i="1" s="1"/>
  <c r="T12" i="1" s="1"/>
  <c r="I12" i="1"/>
  <c r="D12" i="1"/>
  <c r="AH11" i="1"/>
  <c r="AG11" i="1"/>
  <c r="AF11" i="1"/>
  <c r="AE11" i="1"/>
  <c r="Z11" i="1"/>
  <c r="Y11" i="1"/>
  <c r="X11" i="1"/>
  <c r="W11" i="1"/>
  <c r="V11" i="1"/>
  <c r="R11" i="1"/>
  <c r="S11" i="1" s="1"/>
  <c r="T11" i="1" s="1"/>
  <c r="I11" i="1"/>
  <c r="D11" i="1"/>
  <c r="AH10" i="1"/>
  <c r="AG10" i="1"/>
  <c r="AF10" i="1"/>
  <c r="AE10" i="1"/>
  <c r="Z10" i="1"/>
  <c r="Y10" i="1"/>
  <c r="X10" i="1"/>
  <c r="W10" i="1"/>
  <c r="V10" i="1"/>
  <c r="R10" i="1"/>
  <c r="S10" i="1" s="1"/>
  <c r="T10" i="1" s="1"/>
  <c r="I10" i="1"/>
  <c r="D10" i="1"/>
  <c r="AH9" i="1"/>
  <c r="AG9" i="1"/>
  <c r="AF9" i="1"/>
  <c r="AE9" i="1"/>
  <c r="Z9" i="1"/>
  <c r="Y9" i="1"/>
  <c r="X9" i="1"/>
  <c r="W9" i="1"/>
  <c r="V9" i="1"/>
  <c r="R9" i="1"/>
  <c r="S9" i="1" s="1"/>
  <c r="T9" i="1" s="1"/>
  <c r="I9" i="1"/>
  <c r="D9" i="1"/>
  <c r="AH8" i="1"/>
  <c r="AG8" i="1"/>
  <c r="AF8" i="1"/>
  <c r="AE8" i="1"/>
  <c r="Z8" i="1"/>
  <c r="Y8" i="1"/>
  <c r="X8" i="1"/>
  <c r="W8" i="1"/>
  <c r="V8" i="1"/>
  <c r="R8" i="1"/>
  <c r="S8" i="1" s="1"/>
  <c r="T8" i="1" s="1"/>
  <c r="I8" i="1"/>
  <c r="E8" i="1"/>
  <c r="D8" i="1" s="1"/>
  <c r="AH7" i="1"/>
  <c r="AG7" i="1"/>
  <c r="AF7" i="1"/>
  <c r="AE7" i="1"/>
  <c r="Z7" i="1"/>
  <c r="Y7" i="1"/>
  <c r="X7" i="1"/>
  <c r="W7" i="1"/>
  <c r="V7" i="1"/>
  <c r="R7" i="1"/>
  <c r="S7" i="1" s="1"/>
  <c r="T7" i="1" s="1"/>
  <c r="I7" i="1"/>
  <c r="D7" i="1"/>
  <c r="AH6" i="1"/>
  <c r="AG6" i="1"/>
  <c r="AF6" i="1"/>
  <c r="AE6" i="1"/>
  <c r="Z6" i="1"/>
  <c r="Y6" i="1"/>
  <c r="X6" i="1"/>
  <c r="W6" i="1"/>
  <c r="V6" i="1"/>
  <c r="R6" i="1"/>
  <c r="S6" i="1" s="1"/>
  <c r="T6" i="1" s="1"/>
  <c r="I6" i="1"/>
  <c r="E6" i="1"/>
  <c r="D6" i="1" s="1"/>
  <c r="AH5" i="1"/>
  <c r="AG5" i="1"/>
  <c r="AF5" i="1"/>
  <c r="AE5" i="1"/>
  <c r="Z5" i="1"/>
  <c r="Y5" i="1"/>
  <c r="X5" i="1"/>
  <c r="W5" i="1"/>
  <c r="V5" i="1"/>
  <c r="R5" i="1"/>
  <c r="S5" i="1" s="1"/>
  <c r="T5" i="1" s="1"/>
  <c r="I5" i="1"/>
  <c r="E5" i="1"/>
  <c r="D5" i="1" s="1"/>
  <c r="AH4" i="1"/>
  <c r="AG4" i="1"/>
  <c r="AF4" i="1"/>
  <c r="AE4" i="1"/>
  <c r="Z4" i="1"/>
  <c r="Y4" i="1"/>
  <c r="X4" i="1"/>
  <c r="W4" i="1"/>
  <c r="V4" i="1"/>
  <c r="R4" i="1"/>
  <c r="S4" i="1" s="1"/>
  <c r="T4" i="1" s="1"/>
  <c r="I4" i="1"/>
  <c r="E4" i="1"/>
  <c r="D4" i="1" s="1"/>
  <c r="AH3" i="1"/>
  <c r="AG3" i="1"/>
  <c r="AF3" i="1"/>
  <c r="AE3" i="1"/>
  <c r="Z3" i="1"/>
  <c r="Y3" i="1"/>
  <c r="X3" i="1"/>
  <c r="W3" i="1"/>
  <c r="V3" i="1"/>
  <c r="R3" i="1"/>
  <c r="S3" i="1" s="1"/>
  <c r="T3" i="1" s="1"/>
  <c r="I3" i="1"/>
  <c r="E3" i="1"/>
  <c r="D3" i="1" s="1"/>
  <c r="AH2" i="1"/>
  <c r="AG2" i="1"/>
  <c r="AF2" i="1"/>
  <c r="AE2" i="1"/>
  <c r="Z2" i="1"/>
  <c r="Y2" i="1"/>
  <c r="X2" i="1"/>
  <c r="W2" i="1"/>
  <c r="V2" i="1"/>
  <c r="R2" i="1"/>
  <c r="S2" i="1" s="1"/>
  <c r="T2" i="1" s="1"/>
  <c r="I2" i="1"/>
  <c r="D2" i="1"/>
  <c r="F140" i="4" l="1"/>
  <c r="H63" i="4"/>
  <c r="H67" i="4" s="1"/>
  <c r="G2" i="10"/>
  <c r="G2" i="6"/>
  <c r="I220" i="4"/>
  <c r="I224" i="4" s="1"/>
  <c r="H4" i="10"/>
  <c r="H20" i="10" s="1"/>
  <c r="H36" i="10" s="1"/>
  <c r="H4" i="6"/>
  <c r="H20" i="6" s="1"/>
  <c r="H36" i="6" s="1"/>
  <c r="B47" i="6"/>
  <c r="N10" i="6"/>
  <c r="D220" i="4"/>
  <c r="D224" i="4" s="1"/>
  <c r="C4" i="10"/>
  <c r="C20" i="10" s="1"/>
  <c r="C36" i="10" s="1"/>
  <c r="C4" i="6"/>
  <c r="C20" i="6" s="1"/>
  <c r="C36" i="6" s="1"/>
  <c r="F15" i="10"/>
  <c r="K42" i="6"/>
  <c r="K18" i="6"/>
  <c r="M43" i="6"/>
  <c r="M53" i="6" s="1"/>
  <c r="M63" i="6" s="1"/>
  <c r="M19" i="6"/>
  <c r="M35" i="6" s="1"/>
  <c r="G15" i="6"/>
  <c r="J43" i="6"/>
  <c r="J53" i="6" s="1"/>
  <c r="J63" i="6" s="1"/>
  <c r="J19" i="6"/>
  <c r="J35" i="6" s="1"/>
  <c r="N10" i="10"/>
  <c r="B47" i="10"/>
  <c r="D63" i="4"/>
  <c r="D67" i="4" s="1"/>
  <c r="C2" i="10"/>
  <c r="C2" i="6"/>
  <c r="K220" i="4"/>
  <c r="K224" i="4" s="1"/>
  <c r="J4" i="10"/>
  <c r="J20" i="10" s="1"/>
  <c r="J36" i="10" s="1"/>
  <c r="J4" i="6"/>
  <c r="J7" i="6" s="1"/>
  <c r="K15" i="6"/>
  <c r="K42" i="10"/>
  <c r="K18" i="10"/>
  <c r="E43" i="10"/>
  <c r="E53" i="10" s="1"/>
  <c r="E63" i="10" s="1"/>
  <c r="E19" i="10"/>
  <c r="E35" i="10" s="1"/>
  <c r="G15" i="10"/>
  <c r="J43" i="10"/>
  <c r="J53" i="10" s="1"/>
  <c r="J63" i="10" s="1"/>
  <c r="J19" i="10"/>
  <c r="J35" i="10" s="1"/>
  <c r="L220" i="4"/>
  <c r="L224" i="4" s="1"/>
  <c r="K4" i="10"/>
  <c r="K20" i="10" s="1"/>
  <c r="K36" i="10" s="1"/>
  <c r="K4" i="6"/>
  <c r="K7" i="6" s="1"/>
  <c r="K15" i="10"/>
  <c r="H15" i="6"/>
  <c r="H42" i="6"/>
  <c r="H18" i="6"/>
  <c r="F63" i="4"/>
  <c r="F67" i="4" s="1"/>
  <c r="E2" i="10"/>
  <c r="E2" i="6"/>
  <c r="H220" i="4"/>
  <c r="G4" i="10"/>
  <c r="G20" i="10" s="1"/>
  <c r="G4" i="6"/>
  <c r="G20" i="6" s="1"/>
  <c r="M18" i="6"/>
  <c r="M42" i="6"/>
  <c r="L43" i="10"/>
  <c r="L53" i="10" s="1"/>
  <c r="L63" i="10" s="1"/>
  <c r="L19" i="10"/>
  <c r="L35" i="10" s="1"/>
  <c r="H15" i="10"/>
  <c r="N29" i="6"/>
  <c r="C43" i="6"/>
  <c r="C53" i="6" s="1"/>
  <c r="C63" i="6" s="1"/>
  <c r="C19" i="6"/>
  <c r="C35" i="6" s="1"/>
  <c r="H18" i="10"/>
  <c r="H42" i="10"/>
  <c r="J42" i="10"/>
  <c r="J18" i="10"/>
  <c r="G43" i="6"/>
  <c r="G53" i="6" s="1"/>
  <c r="G63" i="6" s="1"/>
  <c r="G19" i="6"/>
  <c r="G35" i="6" s="1"/>
  <c r="I42" i="10"/>
  <c r="I18" i="10"/>
  <c r="E15" i="10"/>
  <c r="F42" i="10"/>
  <c r="F18" i="10"/>
  <c r="I36" i="10"/>
  <c r="I31" i="10"/>
  <c r="E292" i="4"/>
  <c r="E296" i="4" s="1"/>
  <c r="D13" i="10"/>
  <c r="D21" i="10" s="1"/>
  <c r="D37" i="10" s="1"/>
  <c r="D13" i="6"/>
  <c r="D21" i="6" s="1"/>
  <c r="D37" i="6" s="1"/>
  <c r="M5" i="10"/>
  <c r="N5" i="10" s="1"/>
  <c r="M5" i="6"/>
  <c r="N5" i="6" s="1"/>
  <c r="E43" i="6"/>
  <c r="E53" i="6" s="1"/>
  <c r="E63" i="6" s="1"/>
  <c r="E19" i="6"/>
  <c r="E35" i="6" s="1"/>
  <c r="F220" i="4"/>
  <c r="F224" i="4" s="1"/>
  <c r="E4" i="10"/>
  <c r="E20" i="10" s="1"/>
  <c r="E36" i="10" s="1"/>
  <c r="E4" i="6"/>
  <c r="E20" i="6" s="1"/>
  <c r="E36" i="6" s="1"/>
  <c r="I20" i="6"/>
  <c r="I36" i="6" s="1"/>
  <c r="I15" i="6"/>
  <c r="E136" i="4"/>
  <c r="E140" i="4" s="1"/>
  <c r="D3" i="10"/>
  <c r="D3" i="6"/>
  <c r="E63" i="4"/>
  <c r="E67" i="4" s="1"/>
  <c r="D2" i="10"/>
  <c r="D2" i="6"/>
  <c r="L43" i="6"/>
  <c r="L53" i="6" s="1"/>
  <c r="L63" i="6" s="1"/>
  <c r="L19" i="6"/>
  <c r="L35" i="6" s="1"/>
  <c r="J42" i="6"/>
  <c r="J18" i="6"/>
  <c r="D31" i="10"/>
  <c r="O251" i="4"/>
  <c r="P251" i="4" s="1"/>
  <c r="M18" i="10"/>
  <c r="M42" i="10"/>
  <c r="J15" i="6"/>
  <c r="N29" i="10"/>
  <c r="C43" i="10"/>
  <c r="C53" i="10" s="1"/>
  <c r="C63" i="10" s="1"/>
  <c r="C19" i="10"/>
  <c r="C35" i="10" s="1"/>
  <c r="N12" i="6"/>
  <c r="G43" i="10"/>
  <c r="G53" i="10" s="1"/>
  <c r="G63" i="10" s="1"/>
  <c r="G19" i="10"/>
  <c r="I7" i="6"/>
  <c r="I19" i="6"/>
  <c r="I35" i="6" s="1"/>
  <c r="I43" i="6"/>
  <c r="H31" i="6"/>
  <c r="C220" i="4"/>
  <c r="C224" i="4" s="1"/>
  <c r="B4" i="10"/>
  <c r="B20" i="10" s="1"/>
  <c r="B36" i="10" s="1"/>
  <c r="B4" i="6"/>
  <c r="B20" i="6" s="1"/>
  <c r="B31" i="6"/>
  <c r="B31" i="10"/>
  <c r="C63" i="4"/>
  <c r="C67" i="4" s="1"/>
  <c r="B2" i="10"/>
  <c r="B18" i="10" s="1"/>
  <c r="B2" i="6"/>
  <c r="G220" i="4"/>
  <c r="G224" i="4" s="1"/>
  <c r="F4" i="10"/>
  <c r="F20" i="10" s="1"/>
  <c r="F36" i="10" s="1"/>
  <c r="F4" i="6"/>
  <c r="F20" i="6" s="1"/>
  <c r="F36" i="6" s="1"/>
  <c r="K43" i="6"/>
  <c r="K53" i="6" s="1"/>
  <c r="K63" i="6" s="1"/>
  <c r="K19" i="6"/>
  <c r="K35" i="6" s="1"/>
  <c r="J31" i="10"/>
  <c r="J15" i="10"/>
  <c r="H43" i="6"/>
  <c r="H53" i="6" s="1"/>
  <c r="H63" i="6" s="1"/>
  <c r="H19" i="6"/>
  <c r="H35" i="6" s="1"/>
  <c r="N12" i="10"/>
  <c r="L18" i="6"/>
  <c r="L42" i="6"/>
  <c r="I43" i="10"/>
  <c r="I53" i="10" s="1"/>
  <c r="I63" i="10" s="1"/>
  <c r="I19" i="10"/>
  <c r="I35" i="10" s="1"/>
  <c r="F15" i="6"/>
  <c r="I7" i="10"/>
  <c r="I21" i="10"/>
  <c r="I37" i="10" s="1"/>
  <c r="C136" i="4"/>
  <c r="C140" i="4" s="1"/>
  <c r="B3" i="10"/>
  <c r="B3" i="6"/>
  <c r="M43" i="10"/>
  <c r="M53" i="10" s="1"/>
  <c r="M63" i="10" s="1"/>
  <c r="M19" i="10"/>
  <c r="M35" i="10" s="1"/>
  <c r="M220" i="4"/>
  <c r="M224" i="4" s="1"/>
  <c r="L4" i="10"/>
  <c r="L7" i="10" s="1"/>
  <c r="L4" i="6"/>
  <c r="L20" i="6" s="1"/>
  <c r="L36" i="6" s="1"/>
  <c r="E220" i="4"/>
  <c r="E224" i="4" s="1"/>
  <c r="D4" i="10"/>
  <c r="D20" i="10" s="1"/>
  <c r="D36" i="10" s="1"/>
  <c r="D4" i="6"/>
  <c r="D20" i="6" s="1"/>
  <c r="D36" i="6" s="1"/>
  <c r="G136" i="4"/>
  <c r="G140" i="4" s="1"/>
  <c r="F3" i="10"/>
  <c r="F3" i="6"/>
  <c r="N220" i="4"/>
  <c r="N224" i="4" s="1"/>
  <c r="M4" i="10"/>
  <c r="M20" i="10" s="1"/>
  <c r="M36" i="10" s="1"/>
  <c r="M4" i="6"/>
  <c r="M20" i="6" s="1"/>
  <c r="M36" i="6" s="1"/>
  <c r="K43" i="10"/>
  <c r="K53" i="10" s="1"/>
  <c r="K63" i="10" s="1"/>
  <c r="K19" i="10"/>
  <c r="K35" i="10" s="1"/>
  <c r="I42" i="6"/>
  <c r="I18" i="6"/>
  <c r="E15" i="6"/>
  <c r="H43" i="10"/>
  <c r="H53" i="10" s="1"/>
  <c r="H63" i="10" s="1"/>
  <c r="H19" i="10"/>
  <c r="H35" i="10" s="1"/>
  <c r="F42" i="6"/>
  <c r="F18" i="6"/>
  <c r="L42" i="10"/>
  <c r="L18" i="10"/>
  <c r="L31" i="10"/>
  <c r="N273" i="4"/>
  <c r="N291" i="4" s="1"/>
  <c r="C273" i="4"/>
  <c r="C291" i="4" s="1"/>
  <c r="K67" i="4"/>
  <c r="O17" i="4"/>
  <c r="O262" i="4"/>
  <c r="P262" i="4" s="1"/>
  <c r="D273" i="4"/>
  <c r="D291" i="4" s="1"/>
  <c r="O271" i="4"/>
  <c r="P271" i="4" s="1"/>
  <c r="M273" i="4"/>
  <c r="M291" i="4" s="1"/>
  <c r="O182" i="4"/>
  <c r="P182" i="4" s="1"/>
  <c r="AH55" i="1"/>
  <c r="AI55" i="1" s="1"/>
  <c r="AA49" i="1"/>
  <c r="AB49" i="1" s="1"/>
  <c r="AC49" i="1" s="1"/>
  <c r="AA23" i="1"/>
  <c r="AB23" i="1" s="1"/>
  <c r="AC23" i="1" s="1"/>
  <c r="AA42" i="1"/>
  <c r="AB42" i="1" s="1"/>
  <c r="AC42" i="1" s="1"/>
  <c r="AI42" i="1"/>
  <c r="AJ42" i="1" s="1"/>
  <c r="AK42" i="1" s="1"/>
  <c r="AI49" i="1"/>
  <c r="AJ49" i="1" s="1"/>
  <c r="AK49" i="1" s="1"/>
  <c r="AI23" i="1"/>
  <c r="AJ23" i="1" s="1"/>
  <c r="AK23" i="1" s="1"/>
  <c r="AA45" i="1"/>
  <c r="AB45" i="1" s="1"/>
  <c r="AC45" i="1" s="1"/>
  <c r="W53" i="1"/>
  <c r="AF55" i="1"/>
  <c r="N55" i="1"/>
  <c r="T53" i="1"/>
  <c r="V55" i="1"/>
  <c r="AA55" i="1"/>
  <c r="AB55" i="1" s="1"/>
  <c r="AA54" i="1"/>
  <c r="AB54" i="1" s="1"/>
  <c r="AC54" i="1" s="1"/>
  <c r="AA46" i="1"/>
  <c r="AB46" i="1" s="1"/>
  <c r="AC46" i="1" s="1"/>
  <c r="AI45" i="1"/>
  <c r="AJ45" i="1" s="1"/>
  <c r="AK45" i="1" s="1"/>
  <c r="AI54" i="1"/>
  <c r="AJ54" i="1" s="1"/>
  <c r="AK54" i="1" s="1"/>
  <c r="AA53" i="1"/>
  <c r="AB53" i="1" s="1"/>
  <c r="AI53" i="1"/>
  <c r="AJ53" i="1" s="1"/>
  <c r="AK53" i="1" s="1"/>
  <c r="AA52" i="1"/>
  <c r="AB52" i="1" s="1"/>
  <c r="AC52" i="1" s="1"/>
  <c r="AI52" i="1"/>
  <c r="AJ52" i="1" s="1"/>
  <c r="AK52" i="1" s="1"/>
  <c r="AI46" i="1"/>
  <c r="AJ46" i="1" s="1"/>
  <c r="AK46" i="1" s="1"/>
  <c r="AA12" i="1"/>
  <c r="AB12" i="1" s="1"/>
  <c r="AC12" i="1" s="1"/>
  <c r="AA20" i="1"/>
  <c r="AB20" i="1" s="1"/>
  <c r="AC20" i="1" s="1"/>
  <c r="AI39" i="1"/>
  <c r="AJ39" i="1" s="1"/>
  <c r="AK39" i="1" s="1"/>
  <c r="AA15" i="1"/>
  <c r="AB15" i="1" s="1"/>
  <c r="AC15" i="1" s="1"/>
  <c r="AA32" i="1"/>
  <c r="AB32" i="1" s="1"/>
  <c r="AC32" i="1" s="1"/>
  <c r="AA37" i="1"/>
  <c r="AB37" i="1" s="1"/>
  <c r="AC37" i="1" s="1"/>
  <c r="AA40" i="1"/>
  <c r="AB40" i="1" s="1"/>
  <c r="AC40" i="1" s="1"/>
  <c r="AI41" i="1"/>
  <c r="AJ41" i="1" s="1"/>
  <c r="AK41" i="1" s="1"/>
  <c r="AA3" i="1"/>
  <c r="AB3" i="1" s="1"/>
  <c r="AC3" i="1" s="1"/>
  <c r="AI4" i="1"/>
  <c r="AJ4" i="1" s="1"/>
  <c r="AK4" i="1" s="1"/>
  <c r="AI13" i="1"/>
  <c r="AJ13" i="1" s="1"/>
  <c r="AK13" i="1" s="1"/>
  <c r="AI21" i="1"/>
  <c r="AJ21" i="1" s="1"/>
  <c r="AK21" i="1" s="1"/>
  <c r="AA36" i="1"/>
  <c r="AB36" i="1" s="1"/>
  <c r="AC36" i="1" s="1"/>
  <c r="AA22" i="1"/>
  <c r="AB22" i="1" s="1"/>
  <c r="AC22" i="1" s="1"/>
  <c r="AA13" i="1"/>
  <c r="AB13" i="1" s="1"/>
  <c r="AC13" i="1" s="1"/>
  <c r="AI17" i="1"/>
  <c r="AJ17" i="1" s="1"/>
  <c r="AK17" i="1" s="1"/>
  <c r="AI29" i="1"/>
  <c r="AJ29" i="1" s="1"/>
  <c r="AK29" i="1" s="1"/>
  <c r="AA8" i="1"/>
  <c r="AB8" i="1" s="1"/>
  <c r="AC8" i="1" s="1"/>
  <c r="AA6" i="1"/>
  <c r="AB6" i="1" s="1"/>
  <c r="AC6" i="1" s="1"/>
  <c r="AI33" i="1"/>
  <c r="AJ33" i="1" s="1"/>
  <c r="AK33" i="1" s="1"/>
  <c r="AA10" i="1"/>
  <c r="AB10" i="1" s="1"/>
  <c r="AC10" i="1" s="1"/>
  <c r="AI12" i="1"/>
  <c r="AJ12" i="1" s="1"/>
  <c r="AK12" i="1" s="1"/>
  <c r="AA16" i="1"/>
  <c r="AB16" i="1" s="1"/>
  <c r="AC16" i="1" s="1"/>
  <c r="AI31" i="1"/>
  <c r="AJ31" i="1" s="1"/>
  <c r="AK31" i="1" s="1"/>
  <c r="AI7" i="1"/>
  <c r="AJ7" i="1" s="1"/>
  <c r="AK7" i="1" s="1"/>
  <c r="AI30" i="1"/>
  <c r="AJ30" i="1" s="1"/>
  <c r="AK30" i="1" s="1"/>
  <c r="AI3" i="1"/>
  <c r="AJ3" i="1" s="1"/>
  <c r="AK3" i="1" s="1"/>
  <c r="AA21" i="1"/>
  <c r="AB21" i="1" s="1"/>
  <c r="AC21" i="1" s="1"/>
  <c r="AI32" i="1"/>
  <c r="AJ32" i="1" s="1"/>
  <c r="AK32" i="1" s="1"/>
  <c r="AA38" i="1"/>
  <c r="AB38" i="1" s="1"/>
  <c r="AC38" i="1" s="1"/>
  <c r="AI40" i="1"/>
  <c r="AJ40" i="1" s="1"/>
  <c r="AK40" i="1" s="1"/>
  <c r="AI14" i="1"/>
  <c r="AJ14" i="1" s="1"/>
  <c r="AK14" i="1" s="1"/>
  <c r="AI37" i="1"/>
  <c r="AJ37" i="1" s="1"/>
  <c r="AK37" i="1" s="1"/>
  <c r="AI2" i="1"/>
  <c r="AJ2" i="1" s="1"/>
  <c r="AK2" i="1" s="1"/>
  <c r="AA4" i="1"/>
  <c r="AB4" i="1" s="1"/>
  <c r="AC4" i="1" s="1"/>
  <c r="AI6" i="1"/>
  <c r="AJ6" i="1" s="1"/>
  <c r="AK6" i="1" s="1"/>
  <c r="AA11" i="1"/>
  <c r="AB11" i="1" s="1"/>
  <c r="AC11" i="1" s="1"/>
  <c r="AI18" i="1"/>
  <c r="AJ18" i="1" s="1"/>
  <c r="AK18" i="1" s="1"/>
  <c r="AI28" i="1"/>
  <c r="AJ28" i="1" s="1"/>
  <c r="AK28" i="1" s="1"/>
  <c r="AA41" i="1"/>
  <c r="AB41" i="1" s="1"/>
  <c r="AC41" i="1" s="1"/>
  <c r="AA7" i="1"/>
  <c r="AB7" i="1" s="1"/>
  <c r="AC7" i="1" s="1"/>
  <c r="AA18" i="1"/>
  <c r="AB18" i="1" s="1"/>
  <c r="AC18" i="1" s="1"/>
  <c r="AA9" i="1"/>
  <c r="AB9" i="1" s="1"/>
  <c r="AC9" i="1" s="1"/>
  <c r="AA14" i="1"/>
  <c r="AB14" i="1" s="1"/>
  <c r="AC14" i="1" s="1"/>
  <c r="AI27" i="1"/>
  <c r="AJ27" i="1" s="1"/>
  <c r="AK27" i="1" s="1"/>
  <c r="AA29" i="1"/>
  <c r="AB29" i="1" s="1"/>
  <c r="AC29" i="1" s="1"/>
  <c r="AI38" i="1"/>
  <c r="AJ38" i="1" s="1"/>
  <c r="AK38" i="1" s="1"/>
  <c r="AI5" i="1"/>
  <c r="AJ5" i="1" s="1"/>
  <c r="AK5" i="1" s="1"/>
  <c r="AA35" i="1"/>
  <c r="AB35" i="1" s="1"/>
  <c r="AC35" i="1" s="1"/>
  <c r="AA31" i="1"/>
  <c r="AB31" i="1" s="1"/>
  <c r="AC31" i="1" s="1"/>
  <c r="AI34" i="1"/>
  <c r="AJ34" i="1" s="1"/>
  <c r="AK34" i="1" s="1"/>
  <c r="AI26" i="1"/>
  <c r="AJ26" i="1" s="1"/>
  <c r="AK26" i="1" s="1"/>
  <c r="AA17" i="1"/>
  <c r="AB17" i="1" s="1"/>
  <c r="AC17" i="1" s="1"/>
  <c r="AA19" i="1"/>
  <c r="AB19" i="1" s="1"/>
  <c r="AC19" i="1" s="1"/>
  <c r="AA27" i="1"/>
  <c r="AB27" i="1" s="1"/>
  <c r="AC27" i="1" s="1"/>
  <c r="AA28" i="1"/>
  <c r="AB28" i="1" s="1"/>
  <c r="AC28" i="1" s="1"/>
  <c r="AA33" i="1"/>
  <c r="AB33" i="1" s="1"/>
  <c r="AC33" i="1" s="1"/>
  <c r="AI36" i="1"/>
  <c r="AJ36" i="1" s="1"/>
  <c r="AK36" i="1" s="1"/>
  <c r="AA39" i="1"/>
  <c r="AB39" i="1" s="1"/>
  <c r="AC39" i="1" s="1"/>
  <c r="AA30" i="1"/>
  <c r="AB30" i="1" s="1"/>
  <c r="AC30" i="1" s="1"/>
  <c r="AI9" i="1"/>
  <c r="AJ9" i="1" s="1"/>
  <c r="AK9" i="1" s="1"/>
  <c r="AI10" i="1"/>
  <c r="AJ10" i="1" s="1"/>
  <c r="AK10" i="1" s="1"/>
  <c r="AI20" i="1"/>
  <c r="AJ20" i="1" s="1"/>
  <c r="AK20" i="1" s="1"/>
  <c r="AA26" i="1"/>
  <c r="AB26" i="1" s="1"/>
  <c r="AC26" i="1" s="1"/>
  <c r="AI35" i="1"/>
  <c r="AJ35" i="1" s="1"/>
  <c r="AK35" i="1" s="1"/>
  <c r="AI15" i="1"/>
  <c r="AJ15" i="1" s="1"/>
  <c r="AK15" i="1" s="1"/>
  <c r="AA2" i="1"/>
  <c r="AB2" i="1" s="1"/>
  <c r="AC2" i="1" s="1"/>
  <c r="AI11" i="1"/>
  <c r="AJ11" i="1" s="1"/>
  <c r="AK11" i="1" s="1"/>
  <c r="AI19" i="1"/>
  <c r="AJ19" i="1" s="1"/>
  <c r="AK19" i="1" s="1"/>
  <c r="AA5" i="1"/>
  <c r="AB5" i="1" s="1"/>
  <c r="AC5" i="1" s="1"/>
  <c r="AI22" i="1"/>
  <c r="AJ22" i="1" s="1"/>
  <c r="AK22" i="1" s="1"/>
  <c r="AI8" i="1"/>
  <c r="AJ8" i="1" s="1"/>
  <c r="AK8" i="1" s="1"/>
  <c r="AI16" i="1"/>
  <c r="AJ16" i="1" s="1"/>
  <c r="AK16" i="1" s="1"/>
  <c r="AA34" i="1"/>
  <c r="AB34" i="1" s="1"/>
  <c r="AC34" i="1" s="1"/>
  <c r="K7" i="10" l="1"/>
  <c r="L20" i="10"/>
  <c r="L36" i="10" s="1"/>
  <c r="M7" i="6"/>
  <c r="O140" i="4"/>
  <c r="M7" i="10"/>
  <c r="D15" i="10"/>
  <c r="J7" i="10"/>
  <c r="AJ55" i="1"/>
  <c r="M292" i="4"/>
  <c r="M296" i="4" s="1"/>
  <c r="L13" i="10"/>
  <c r="L13" i="6"/>
  <c r="F43" i="6"/>
  <c r="F53" i="6" s="1"/>
  <c r="F63" i="6" s="1"/>
  <c r="F19" i="6"/>
  <c r="F35" i="6" s="1"/>
  <c r="F34" i="10"/>
  <c r="H34" i="10"/>
  <c r="H39" i="10" s="1"/>
  <c r="H23" i="10"/>
  <c r="E7" i="10"/>
  <c r="E18" i="10"/>
  <c r="E42" i="10"/>
  <c r="N292" i="4"/>
  <c r="N296" i="4" s="1"/>
  <c r="M13" i="10"/>
  <c r="M13" i="6"/>
  <c r="J34" i="6"/>
  <c r="J34" i="10"/>
  <c r="J39" i="10" s="1"/>
  <c r="J23" i="10"/>
  <c r="D292" i="4"/>
  <c r="D296" i="4" s="1"/>
  <c r="C13" i="10"/>
  <c r="C13" i="6"/>
  <c r="F7" i="6"/>
  <c r="L34" i="6"/>
  <c r="I53" i="6"/>
  <c r="I63" i="6" s="1"/>
  <c r="L34" i="10"/>
  <c r="L7" i="6"/>
  <c r="B42" i="6"/>
  <c r="B7" i="6"/>
  <c r="N2" i="6"/>
  <c r="N4" i="6"/>
  <c r="I44" i="10"/>
  <c r="I52" i="10"/>
  <c r="H7" i="10"/>
  <c r="C42" i="6"/>
  <c r="C18" i="6"/>
  <c r="C7" i="6"/>
  <c r="O67" i="4"/>
  <c r="N2" i="10"/>
  <c r="B7" i="10"/>
  <c r="B42" i="10"/>
  <c r="B52" i="10" s="1"/>
  <c r="M34" i="10"/>
  <c r="H44" i="10"/>
  <c r="H52" i="10"/>
  <c r="E7" i="6"/>
  <c r="E42" i="6"/>
  <c r="E18" i="6"/>
  <c r="C18" i="10"/>
  <c r="C7" i="10"/>
  <c r="C42" i="10"/>
  <c r="O220" i="4"/>
  <c r="I34" i="6"/>
  <c r="I39" i="6" s="1"/>
  <c r="I23" i="6"/>
  <c r="F19" i="10"/>
  <c r="F35" i="10" s="1"/>
  <c r="F43" i="10"/>
  <c r="F53" i="10" s="1"/>
  <c r="G35" i="10"/>
  <c r="D42" i="10"/>
  <c r="D7" i="10"/>
  <c r="D18" i="10"/>
  <c r="F7" i="10"/>
  <c r="M44" i="6"/>
  <c r="M52" i="6"/>
  <c r="K20" i="6"/>
  <c r="K36" i="6" s="1"/>
  <c r="N4" i="10"/>
  <c r="O258" i="4"/>
  <c r="F34" i="6"/>
  <c r="I52" i="6"/>
  <c r="I44" i="6"/>
  <c r="F52" i="10"/>
  <c r="F62" i="10" s="1"/>
  <c r="M34" i="6"/>
  <c r="H34" i="6"/>
  <c r="H39" i="6" s="1"/>
  <c r="H23" i="6"/>
  <c r="B49" i="10"/>
  <c r="N47" i="10"/>
  <c r="N49" i="10" s="1"/>
  <c r="L44" i="10"/>
  <c r="L52" i="10"/>
  <c r="D7" i="6"/>
  <c r="D42" i="6"/>
  <c r="D18" i="6"/>
  <c r="B43" i="6"/>
  <c r="B53" i="6" s="1"/>
  <c r="B19" i="6"/>
  <c r="N3" i="6"/>
  <c r="D43" i="6"/>
  <c r="D53" i="6" s="1"/>
  <c r="D63" i="6" s="1"/>
  <c r="D19" i="6"/>
  <c r="D35" i="6" s="1"/>
  <c r="H44" i="6"/>
  <c r="H52" i="6"/>
  <c r="K34" i="6"/>
  <c r="K39" i="6" s="1"/>
  <c r="B43" i="10"/>
  <c r="B19" i="10"/>
  <c r="N3" i="10"/>
  <c r="L44" i="6"/>
  <c r="L52" i="6"/>
  <c r="B36" i="6"/>
  <c r="J20" i="6"/>
  <c r="J36" i="6" s="1"/>
  <c r="D43" i="10"/>
  <c r="D53" i="10" s="1"/>
  <c r="D63" i="10" s="1"/>
  <c r="D19" i="10"/>
  <c r="D35" i="10" s="1"/>
  <c r="H7" i="6"/>
  <c r="K34" i="10"/>
  <c r="K39" i="10" s="1"/>
  <c r="K23" i="10"/>
  <c r="B34" i="10"/>
  <c r="B18" i="6"/>
  <c r="G7" i="10"/>
  <c r="G42" i="10"/>
  <c r="G18" i="10"/>
  <c r="G34" i="10" s="1"/>
  <c r="C292" i="4"/>
  <c r="C296" i="4" s="1"/>
  <c r="B13" i="10"/>
  <c r="B13" i="6"/>
  <c r="F52" i="6"/>
  <c r="G7" i="6"/>
  <c r="G42" i="6"/>
  <c r="G18" i="6"/>
  <c r="D15" i="6"/>
  <c r="M44" i="10"/>
  <c r="M52" i="10"/>
  <c r="J44" i="6"/>
  <c r="J52" i="6"/>
  <c r="I23" i="10"/>
  <c r="I34" i="10"/>
  <c r="I39" i="10" s="1"/>
  <c r="J44" i="10"/>
  <c r="J52" i="10"/>
  <c r="K44" i="10"/>
  <c r="K52" i="10"/>
  <c r="K52" i="6"/>
  <c r="K44" i="6"/>
  <c r="B49" i="6"/>
  <c r="N47" i="6"/>
  <c r="N49" i="6" s="1"/>
  <c r="O29" i="4"/>
  <c r="P17" i="4"/>
  <c r="AC53" i="1"/>
  <c r="AE55" i="1"/>
  <c r="AK55" i="1" s="1"/>
  <c r="W55" i="1"/>
  <c r="T55" i="1"/>
  <c r="AC55" i="1"/>
  <c r="AH63" i="1"/>
  <c r="AE63" i="1"/>
  <c r="Z63" i="1"/>
  <c r="W63" i="1"/>
  <c r="V63" i="1"/>
  <c r="O63" i="1"/>
  <c r="I63" i="1"/>
  <c r="H63" i="1"/>
  <c r="AH58" i="1"/>
  <c r="AG58" i="1"/>
  <c r="AF58" i="1"/>
  <c r="AE58" i="1"/>
  <c r="Z58" i="1"/>
  <c r="Y58" i="1"/>
  <c r="X58" i="1"/>
  <c r="W58" i="1"/>
  <c r="V58" i="1"/>
  <c r="R58" i="1"/>
  <c r="S58" i="1" s="1"/>
  <c r="T58" i="1" s="1"/>
  <c r="I58" i="1"/>
  <c r="H58" i="1"/>
  <c r="O296" i="4" l="1"/>
  <c r="N20" i="10"/>
  <c r="B44" i="6"/>
  <c r="B52" i="6"/>
  <c r="B62" i="6" s="1"/>
  <c r="J39" i="6"/>
  <c r="F39" i="10"/>
  <c r="N20" i="6"/>
  <c r="N43" i="6"/>
  <c r="F44" i="10"/>
  <c r="J23" i="6"/>
  <c r="F23" i="10"/>
  <c r="F39" i="6"/>
  <c r="F23" i="6"/>
  <c r="N18" i="10"/>
  <c r="AF63" i="1"/>
  <c r="O65" i="1"/>
  <c r="E44" i="10"/>
  <c r="E52" i="10"/>
  <c r="L54" i="10"/>
  <c r="L62" i="10"/>
  <c r="L64" i="10" s="1"/>
  <c r="C44" i="10"/>
  <c r="C52" i="10"/>
  <c r="G44" i="10"/>
  <c r="G52" i="10"/>
  <c r="G23" i="10"/>
  <c r="C21" i="6"/>
  <c r="C37" i="6" s="1"/>
  <c r="C15" i="6"/>
  <c r="J62" i="6"/>
  <c r="J64" i="6" s="1"/>
  <c r="J54" i="6"/>
  <c r="B35" i="10"/>
  <c r="N35" i="10" s="1"/>
  <c r="N19" i="10"/>
  <c r="M62" i="6"/>
  <c r="M64" i="6" s="1"/>
  <c r="M54" i="6"/>
  <c r="C34" i="10"/>
  <c r="N42" i="10"/>
  <c r="B44" i="10"/>
  <c r="M21" i="6"/>
  <c r="M15" i="6"/>
  <c r="K62" i="6"/>
  <c r="K64" i="6" s="1"/>
  <c r="K67" i="6" s="1"/>
  <c r="K54" i="6"/>
  <c r="F44" i="6"/>
  <c r="N18" i="6"/>
  <c r="B34" i="6"/>
  <c r="B53" i="10"/>
  <c r="N43" i="10"/>
  <c r="B35" i="6"/>
  <c r="N35" i="6" s="1"/>
  <c r="N19" i="6"/>
  <c r="F54" i="10"/>
  <c r="F63" i="10"/>
  <c r="F64" i="10" s="1"/>
  <c r="E34" i="6"/>
  <c r="E39" i="6" s="1"/>
  <c r="E23" i="6"/>
  <c r="I54" i="10"/>
  <c r="I62" i="10"/>
  <c r="I64" i="10" s="1"/>
  <c r="I67" i="10" s="1"/>
  <c r="M21" i="10"/>
  <c r="M15" i="10"/>
  <c r="K54" i="10"/>
  <c r="K62" i="10"/>
  <c r="K64" i="10" s="1"/>
  <c r="K67" i="10" s="1"/>
  <c r="M54" i="10"/>
  <c r="M62" i="10"/>
  <c r="M64" i="10" s="1"/>
  <c r="N42" i="6"/>
  <c r="K23" i="6"/>
  <c r="B63" i="6"/>
  <c r="N63" i="6" s="1"/>
  <c r="N53" i="6"/>
  <c r="I62" i="6"/>
  <c r="I64" i="6" s="1"/>
  <c r="I67" i="6" s="1"/>
  <c r="I54" i="6"/>
  <c r="E44" i="6"/>
  <c r="E52" i="6"/>
  <c r="N7" i="10"/>
  <c r="B21" i="6"/>
  <c r="B23" i="6" s="1"/>
  <c r="N13" i="6"/>
  <c r="N15" i="6" s="1"/>
  <c r="B15" i="6"/>
  <c r="J54" i="10"/>
  <c r="J62" i="10"/>
  <c r="J64" i="10" s="1"/>
  <c r="J67" i="10" s="1"/>
  <c r="B21" i="10"/>
  <c r="N13" i="10"/>
  <c r="N15" i="10" s="1"/>
  <c r="B15" i="10"/>
  <c r="H62" i="6"/>
  <c r="H64" i="6" s="1"/>
  <c r="H67" i="6" s="1"/>
  <c r="H54" i="6"/>
  <c r="D52" i="6"/>
  <c r="D44" i="6"/>
  <c r="H54" i="10"/>
  <c r="H62" i="10"/>
  <c r="H64" i="10" s="1"/>
  <c r="H67" i="10" s="1"/>
  <c r="N7" i="6"/>
  <c r="E34" i="10"/>
  <c r="E39" i="10" s="1"/>
  <c r="E23" i="10"/>
  <c r="L21" i="6"/>
  <c r="L15" i="6"/>
  <c r="G23" i="6"/>
  <c r="G34" i="6"/>
  <c r="L54" i="6"/>
  <c r="L62" i="6"/>
  <c r="L64" i="6" s="1"/>
  <c r="D44" i="10"/>
  <c r="D52" i="10"/>
  <c r="L15" i="10"/>
  <c r="L21" i="10"/>
  <c r="D23" i="6"/>
  <c r="D34" i="6"/>
  <c r="D39" i="6" s="1"/>
  <c r="D34" i="10"/>
  <c r="D39" i="10" s="1"/>
  <c r="D23" i="10"/>
  <c r="G52" i="6"/>
  <c r="G44" i="6"/>
  <c r="C34" i="6"/>
  <c r="C44" i="6"/>
  <c r="C52" i="6"/>
  <c r="F54" i="6"/>
  <c r="F62" i="6"/>
  <c r="F64" i="6" s="1"/>
  <c r="B62" i="10"/>
  <c r="C21" i="10"/>
  <c r="C37" i="10" s="1"/>
  <c r="C15" i="10"/>
  <c r="AI58" i="1"/>
  <c r="AJ58" i="1" s="1"/>
  <c r="AK58" i="1" s="1"/>
  <c r="P63" i="1"/>
  <c r="AA58" i="1"/>
  <c r="AB58" i="1" s="1"/>
  <c r="AC58" i="1" s="1"/>
  <c r="X63" i="1"/>
  <c r="C39" i="6" l="1"/>
  <c r="J67" i="6"/>
  <c r="F67" i="6"/>
  <c r="B54" i="6"/>
  <c r="C23" i="6"/>
  <c r="N44" i="6"/>
  <c r="N44" i="10"/>
  <c r="F67" i="10"/>
  <c r="AF65" i="1"/>
  <c r="O67" i="1"/>
  <c r="X65" i="1"/>
  <c r="R63" i="1"/>
  <c r="S63" i="1" s="1"/>
  <c r="T63" i="1" s="1"/>
  <c r="P65" i="1"/>
  <c r="D62" i="6"/>
  <c r="D64" i="6" s="1"/>
  <c r="D67" i="6" s="1"/>
  <c r="D54" i="6"/>
  <c r="N53" i="10"/>
  <c r="B63" i="10"/>
  <c r="N63" i="10" s="1"/>
  <c r="G54" i="10"/>
  <c r="G62" i="10"/>
  <c r="G64" i="10" s="1"/>
  <c r="C23" i="10"/>
  <c r="L37" i="10"/>
  <c r="L39" i="10" s="1"/>
  <c r="L67" i="10" s="1"/>
  <c r="L23" i="10"/>
  <c r="N21" i="10"/>
  <c r="N23" i="10" s="1"/>
  <c r="B37" i="10"/>
  <c r="B23" i="10"/>
  <c r="E62" i="6"/>
  <c r="E64" i="6" s="1"/>
  <c r="E67" i="6" s="1"/>
  <c r="E54" i="6"/>
  <c r="M37" i="10"/>
  <c r="M39" i="10" s="1"/>
  <c r="M67" i="10" s="1"/>
  <c r="M23" i="10"/>
  <c r="C62" i="6"/>
  <c r="C64" i="6" s="1"/>
  <c r="C67" i="6" s="1"/>
  <c r="C54" i="6"/>
  <c r="G62" i="6"/>
  <c r="G64" i="6" s="1"/>
  <c r="G54" i="6"/>
  <c r="D54" i="10"/>
  <c r="D62" i="10"/>
  <c r="D64" i="10" s="1"/>
  <c r="D67" i="10" s="1"/>
  <c r="L37" i="6"/>
  <c r="L39" i="6" s="1"/>
  <c r="L67" i="6" s="1"/>
  <c r="L23" i="6"/>
  <c r="N52" i="6"/>
  <c r="N54" i="6" s="1"/>
  <c r="N52" i="10"/>
  <c r="E54" i="10"/>
  <c r="E62" i="10"/>
  <c r="E64" i="10" s="1"/>
  <c r="E67" i="10" s="1"/>
  <c r="B54" i="10"/>
  <c r="N34" i="6"/>
  <c r="C54" i="10"/>
  <c r="C62" i="10"/>
  <c r="C64" i="10" s="1"/>
  <c r="M37" i="6"/>
  <c r="M39" i="6" s="1"/>
  <c r="M67" i="6" s="1"/>
  <c r="M23" i="6"/>
  <c r="N21" i="6"/>
  <c r="N23" i="6" s="1"/>
  <c r="B37" i="6"/>
  <c r="B39" i="6" s="1"/>
  <c r="N34" i="10"/>
  <c r="C39" i="10"/>
  <c r="B64" i="6"/>
  <c r="Y63" i="1"/>
  <c r="AA63" i="1" s="1"/>
  <c r="AB63" i="1" s="1"/>
  <c r="AC63" i="1" s="1"/>
  <c r="AG63" i="1"/>
  <c r="AI63" i="1" s="1"/>
  <c r="AJ63" i="1" s="1"/>
  <c r="AK63" i="1" s="1"/>
  <c r="B67" i="6" l="1"/>
  <c r="C69" i="6" s="1"/>
  <c r="B64" i="10"/>
  <c r="N37" i="10"/>
  <c r="N62" i="10"/>
  <c r="N64" i="10" s="1"/>
  <c r="N62" i="6"/>
  <c r="N64" i="6" s="1"/>
  <c r="Y65" i="1"/>
  <c r="AA65" i="1" s="1"/>
  <c r="AB65" i="1" s="1"/>
  <c r="AC65" i="1" s="1"/>
  <c r="P67" i="1"/>
  <c r="AG65" i="1"/>
  <c r="AI65" i="1" s="1"/>
  <c r="AJ65" i="1" s="1"/>
  <c r="AK65" i="1" s="1"/>
  <c r="R65" i="1"/>
  <c r="X67" i="1"/>
  <c r="AF67" i="1"/>
  <c r="B39" i="10"/>
  <c r="C67" i="10"/>
  <c r="N37" i="6"/>
  <c r="N54" i="10"/>
  <c r="AQ56" i="5"/>
  <c r="N56" i="5"/>
  <c r="I56" i="5"/>
  <c r="H56" i="5"/>
  <c r="F56" i="5"/>
  <c r="AQ55" i="5"/>
  <c r="N55" i="5"/>
  <c r="I55" i="5"/>
  <c r="H55" i="5"/>
  <c r="F55" i="5"/>
  <c r="AQ54" i="5"/>
  <c r="N54" i="5"/>
  <c r="I54" i="5"/>
  <c r="F54" i="5"/>
  <c r="AQ53" i="5"/>
  <c r="N53" i="5"/>
  <c r="I53" i="5"/>
  <c r="F53" i="5"/>
  <c r="BV52" i="5"/>
  <c r="BW52" i="5" s="1"/>
  <c r="BR52" i="5"/>
  <c r="BS52" i="5" s="1"/>
  <c r="BP52" i="5"/>
  <c r="BQ52" i="5" s="1"/>
  <c r="BN52" i="5"/>
  <c r="BO52" i="5" s="1"/>
  <c r="BL52" i="5"/>
  <c r="BM52" i="5" s="1"/>
  <c r="BJ52" i="5"/>
  <c r="BK52" i="5" s="1"/>
  <c r="AQ52" i="5"/>
  <c r="N52" i="5"/>
  <c r="I52" i="5"/>
  <c r="F52" i="5"/>
  <c r="BV51" i="5"/>
  <c r="BW51" i="5" s="1"/>
  <c r="BR51" i="5"/>
  <c r="BS51" i="5" s="1"/>
  <c r="BP51" i="5"/>
  <c r="BQ51" i="5" s="1"/>
  <c r="BN51" i="5"/>
  <c r="BO51" i="5" s="1"/>
  <c r="BL51" i="5"/>
  <c r="BM51" i="5" s="1"/>
  <c r="BJ51" i="5"/>
  <c r="BK51" i="5" s="1"/>
  <c r="AQ51" i="5"/>
  <c r="N51" i="5"/>
  <c r="I51" i="5"/>
  <c r="F51" i="5"/>
  <c r="BV50" i="5"/>
  <c r="BW50" i="5" s="1"/>
  <c r="BR50" i="5"/>
  <c r="BS50" i="5" s="1"/>
  <c r="BP50" i="5"/>
  <c r="BQ50" i="5" s="1"/>
  <c r="BN50" i="5"/>
  <c r="BO50" i="5" s="1"/>
  <c r="BL50" i="5"/>
  <c r="BM50" i="5" s="1"/>
  <c r="BJ50" i="5"/>
  <c r="BK50" i="5" s="1"/>
  <c r="AQ50" i="5"/>
  <c r="N50" i="5"/>
  <c r="I50" i="5"/>
  <c r="F50" i="5"/>
  <c r="BR49" i="5"/>
  <c r="BS49" i="5" s="1"/>
  <c r="BP49" i="5"/>
  <c r="BQ49" i="5" s="1"/>
  <c r="BN49" i="5"/>
  <c r="BO49" i="5" s="1"/>
  <c r="BL49" i="5"/>
  <c r="BM49" i="5" s="1"/>
  <c r="BJ49" i="5"/>
  <c r="BK49" i="5" s="1"/>
  <c r="AQ49" i="5"/>
  <c r="N49" i="5"/>
  <c r="I49" i="5"/>
  <c r="F49" i="5"/>
  <c r="BR48" i="5"/>
  <c r="BS48" i="5" s="1"/>
  <c r="BP48" i="5"/>
  <c r="BQ48" i="5" s="1"/>
  <c r="BN48" i="5"/>
  <c r="BO48" i="5" s="1"/>
  <c r="BL48" i="5"/>
  <c r="BM48" i="5" s="1"/>
  <c r="BJ48" i="5"/>
  <c r="BK48" i="5" s="1"/>
  <c r="AQ48" i="5"/>
  <c r="N48" i="5"/>
  <c r="I48" i="5"/>
  <c r="F48" i="5"/>
  <c r="BU47" i="5"/>
  <c r="AQ45" i="5"/>
  <c r="N45" i="5"/>
  <c r="I45" i="5"/>
  <c r="H45" i="5"/>
  <c r="F45" i="5"/>
  <c r="AQ44" i="5"/>
  <c r="N44" i="5"/>
  <c r="I44" i="5"/>
  <c r="H44" i="5"/>
  <c r="F44" i="5"/>
  <c r="AQ43" i="5"/>
  <c r="N43" i="5"/>
  <c r="I43" i="5"/>
  <c r="H43" i="5"/>
  <c r="F43" i="5"/>
  <c r="BJ42" i="5"/>
  <c r="BK42" i="5" s="1"/>
  <c r="AQ42" i="5"/>
  <c r="N42" i="5"/>
  <c r="I42" i="5"/>
  <c r="H42" i="5"/>
  <c r="F42" i="5"/>
  <c r="BJ41" i="5"/>
  <c r="BK41" i="5" s="1"/>
  <c r="AQ41" i="5"/>
  <c r="N41" i="5"/>
  <c r="I41" i="5"/>
  <c r="H41" i="5"/>
  <c r="F41" i="5"/>
  <c r="BL40" i="5"/>
  <c r="BM40" i="5" s="1"/>
  <c r="BJ40" i="5"/>
  <c r="BK40" i="5" s="1"/>
  <c r="AQ40" i="5"/>
  <c r="N40" i="5"/>
  <c r="I40" i="5"/>
  <c r="H40" i="5"/>
  <c r="F40" i="5"/>
  <c r="BL39" i="5"/>
  <c r="BM39" i="5" s="1"/>
  <c r="BJ39" i="5"/>
  <c r="BK39" i="5" s="1"/>
  <c r="AQ39" i="5"/>
  <c r="N39" i="5"/>
  <c r="I39" i="5"/>
  <c r="H39" i="5"/>
  <c r="F39" i="5"/>
  <c r="BP38" i="5"/>
  <c r="BQ38" i="5" s="1"/>
  <c r="BN38" i="5"/>
  <c r="BO38" i="5" s="1"/>
  <c r="BL38" i="5"/>
  <c r="BM38" i="5" s="1"/>
  <c r="BJ38" i="5"/>
  <c r="BK38" i="5" s="1"/>
  <c r="AQ38" i="5"/>
  <c r="N38" i="5"/>
  <c r="I38" i="5"/>
  <c r="H38" i="5"/>
  <c r="F38" i="5"/>
  <c r="BP37" i="5"/>
  <c r="BQ37" i="5" s="1"/>
  <c r="BN37" i="5"/>
  <c r="BO37" i="5" s="1"/>
  <c r="BL37" i="5"/>
  <c r="BM37" i="5" s="1"/>
  <c r="BJ37" i="5"/>
  <c r="BK37" i="5" s="1"/>
  <c r="AQ37" i="5"/>
  <c r="N37" i="5"/>
  <c r="I37" i="5"/>
  <c r="H37" i="5"/>
  <c r="D37" i="5"/>
  <c r="F37" i="5" s="1"/>
  <c r="BP36" i="5"/>
  <c r="BQ36" i="5" s="1"/>
  <c r="BN36" i="5"/>
  <c r="BO36" i="5" s="1"/>
  <c r="BL36" i="5"/>
  <c r="BM36" i="5" s="1"/>
  <c r="BJ36" i="5"/>
  <c r="BK36" i="5" s="1"/>
  <c r="AQ36" i="5"/>
  <c r="N36" i="5"/>
  <c r="I36" i="5"/>
  <c r="H36" i="5"/>
  <c r="F36" i="5"/>
  <c r="BP35" i="5"/>
  <c r="BQ35" i="5" s="1"/>
  <c r="BN35" i="5"/>
  <c r="BO35" i="5" s="1"/>
  <c r="BL35" i="5"/>
  <c r="BM35" i="5" s="1"/>
  <c r="BJ35" i="5"/>
  <c r="BK35" i="5" s="1"/>
  <c r="AQ35" i="5"/>
  <c r="N35" i="5"/>
  <c r="I35" i="5"/>
  <c r="H35" i="5"/>
  <c r="F35" i="5"/>
  <c r="BV34" i="5"/>
  <c r="BW34" i="5" s="1"/>
  <c r="BP34" i="5"/>
  <c r="BQ34" i="5" s="1"/>
  <c r="BN34" i="5"/>
  <c r="BO34" i="5" s="1"/>
  <c r="BL34" i="5"/>
  <c r="BM34" i="5" s="1"/>
  <c r="BJ34" i="5"/>
  <c r="BK34" i="5" s="1"/>
  <c r="AQ34" i="5"/>
  <c r="N34" i="5"/>
  <c r="I34" i="5"/>
  <c r="G34" i="5"/>
  <c r="F34" i="5"/>
  <c r="BV33" i="5"/>
  <c r="BW33" i="5" s="1"/>
  <c r="BR33" i="5"/>
  <c r="BS33" i="5" s="1"/>
  <c r="BS46" i="5" s="1"/>
  <c r="BS30" i="5" s="1"/>
  <c r="BA42" i="5" s="1"/>
  <c r="BP33" i="5"/>
  <c r="BQ33" i="5" s="1"/>
  <c r="BN33" i="5"/>
  <c r="BO33" i="5" s="1"/>
  <c r="BL33" i="5"/>
  <c r="BM33" i="5" s="1"/>
  <c r="BJ33" i="5"/>
  <c r="BK33" i="5" s="1"/>
  <c r="AQ33" i="5"/>
  <c r="N33" i="5"/>
  <c r="I33" i="5"/>
  <c r="G33" i="5"/>
  <c r="F33" i="5"/>
  <c r="BW32" i="5"/>
  <c r="BV32" i="5"/>
  <c r="BP32" i="5"/>
  <c r="BQ32" i="5" s="1"/>
  <c r="BN32" i="5"/>
  <c r="BO32" i="5" s="1"/>
  <c r="BL32" i="5"/>
  <c r="BM32" i="5" s="1"/>
  <c r="BJ32" i="5"/>
  <c r="BK32" i="5" s="1"/>
  <c r="AQ32" i="5"/>
  <c r="N32" i="5"/>
  <c r="I32" i="5"/>
  <c r="G32" i="5"/>
  <c r="F32" i="5"/>
  <c r="BP31" i="5"/>
  <c r="BQ31" i="5" s="1"/>
  <c r="BN31" i="5"/>
  <c r="BO31" i="5" s="1"/>
  <c r="BL31" i="5"/>
  <c r="BM31" i="5" s="1"/>
  <c r="BJ31" i="5"/>
  <c r="BK31" i="5" s="1"/>
  <c r="AQ31" i="5"/>
  <c r="N31" i="5"/>
  <c r="I31" i="5"/>
  <c r="G31" i="5"/>
  <c r="F31" i="5"/>
  <c r="BU30" i="5"/>
  <c r="BP27" i="5"/>
  <c r="BQ27" i="5" s="1"/>
  <c r="BN27" i="5"/>
  <c r="BO27" i="5" s="1"/>
  <c r="BJ27" i="5"/>
  <c r="BK27" i="5" s="1"/>
  <c r="BX26" i="5"/>
  <c r="BY26" i="5" s="1"/>
  <c r="BV26" i="5"/>
  <c r="BW26" i="5" s="1"/>
  <c r="BT26" i="5"/>
  <c r="BU26" i="5" s="1"/>
  <c r="BR26" i="5"/>
  <c r="BS26" i="5" s="1"/>
  <c r="BP26" i="5"/>
  <c r="BQ26" i="5" s="1"/>
  <c r="BN26" i="5"/>
  <c r="BO26" i="5" s="1"/>
  <c r="BL26" i="5"/>
  <c r="BM26" i="5" s="1"/>
  <c r="BJ26" i="5"/>
  <c r="BK26" i="5" s="1"/>
  <c r="AQ26" i="5"/>
  <c r="N26" i="5"/>
  <c r="I26" i="5"/>
  <c r="F26" i="5"/>
  <c r="BR25" i="5"/>
  <c r="BS25" i="5" s="1"/>
  <c r="BP25" i="5"/>
  <c r="BQ25" i="5" s="1"/>
  <c r="BN25" i="5"/>
  <c r="BO25" i="5" s="1"/>
  <c r="BJ25" i="5"/>
  <c r="BK25" i="5" s="1"/>
  <c r="BX24" i="5"/>
  <c r="BY24" i="5" s="1"/>
  <c r="BV24" i="5"/>
  <c r="BW24" i="5" s="1"/>
  <c r="BT24" i="5"/>
  <c r="BU24" i="5" s="1"/>
  <c r="BR24" i="5"/>
  <c r="BS24" i="5" s="1"/>
  <c r="BP24" i="5"/>
  <c r="BQ24" i="5" s="1"/>
  <c r="BN24" i="5"/>
  <c r="BO24" i="5" s="1"/>
  <c r="BL24" i="5"/>
  <c r="BM24" i="5" s="1"/>
  <c r="BJ24" i="5"/>
  <c r="BK24" i="5" s="1"/>
  <c r="AQ24" i="5"/>
  <c r="O24" i="5"/>
  <c r="N24" i="5" s="1"/>
  <c r="I24" i="5"/>
  <c r="BR23" i="5"/>
  <c r="BS23" i="5" s="1"/>
  <c r="BP23" i="5"/>
  <c r="BQ23" i="5" s="1"/>
  <c r="BN23" i="5"/>
  <c r="BO23" i="5" s="1"/>
  <c r="BL23" i="5"/>
  <c r="BM23" i="5" s="1"/>
  <c r="BJ23" i="5"/>
  <c r="BK23" i="5" s="1"/>
  <c r="BX22" i="5"/>
  <c r="BY22" i="5" s="1"/>
  <c r="BV22" i="5"/>
  <c r="BW22" i="5" s="1"/>
  <c r="BT22" i="5"/>
  <c r="BU22" i="5" s="1"/>
  <c r="BR22" i="5"/>
  <c r="BS22" i="5" s="1"/>
  <c r="BP22" i="5"/>
  <c r="BQ22" i="5" s="1"/>
  <c r="BN22" i="5"/>
  <c r="BO22" i="5" s="1"/>
  <c r="BL22" i="5"/>
  <c r="BM22" i="5" s="1"/>
  <c r="BJ22" i="5"/>
  <c r="BK22" i="5" s="1"/>
  <c r="AQ22" i="5"/>
  <c r="O22" i="5"/>
  <c r="N22" i="5" s="1"/>
  <c r="I22" i="5"/>
  <c r="F22" i="5"/>
  <c r="BR21" i="5"/>
  <c r="BS21" i="5" s="1"/>
  <c r="BP21" i="5"/>
  <c r="BQ21" i="5" s="1"/>
  <c r="BN21" i="5"/>
  <c r="BO21" i="5" s="1"/>
  <c r="BL21" i="5"/>
  <c r="BM21" i="5" s="1"/>
  <c r="BJ21" i="5"/>
  <c r="BK21" i="5" s="1"/>
  <c r="BX20" i="5"/>
  <c r="BY20" i="5" s="1"/>
  <c r="BV20" i="5"/>
  <c r="BW20" i="5" s="1"/>
  <c r="BT20" i="5"/>
  <c r="BU20" i="5" s="1"/>
  <c r="BR20" i="5"/>
  <c r="BS20" i="5" s="1"/>
  <c r="BP20" i="5"/>
  <c r="BQ20" i="5" s="1"/>
  <c r="BN20" i="5"/>
  <c r="BO20" i="5" s="1"/>
  <c r="BL20" i="5"/>
  <c r="BM20" i="5" s="1"/>
  <c r="BJ20" i="5"/>
  <c r="BK20" i="5" s="1"/>
  <c r="AQ20" i="5"/>
  <c r="N20" i="5"/>
  <c r="I20" i="5"/>
  <c r="F20" i="5"/>
  <c r="BT19" i="5"/>
  <c r="BU19" i="5" s="1"/>
  <c r="BU29" i="5" s="1"/>
  <c r="BU17" i="5" s="1"/>
  <c r="BR19" i="5"/>
  <c r="BS19" i="5" s="1"/>
  <c r="BP19" i="5"/>
  <c r="BQ19" i="5" s="1"/>
  <c r="BN19" i="5"/>
  <c r="BO19" i="5" s="1"/>
  <c r="BL19" i="5"/>
  <c r="BM19" i="5" s="1"/>
  <c r="BJ19" i="5"/>
  <c r="BK19" i="5" s="1"/>
  <c r="BX18" i="5"/>
  <c r="BY18" i="5" s="1"/>
  <c r="BV18" i="5"/>
  <c r="BW18" i="5" s="1"/>
  <c r="BT18" i="5"/>
  <c r="BU18" i="5" s="1"/>
  <c r="BR18" i="5"/>
  <c r="BS18" i="5" s="1"/>
  <c r="BP18" i="5"/>
  <c r="BQ18" i="5" s="1"/>
  <c r="BN18" i="5"/>
  <c r="BO18" i="5" s="1"/>
  <c r="BL18" i="5"/>
  <c r="BM18" i="5" s="1"/>
  <c r="BJ18" i="5"/>
  <c r="BK18" i="5" s="1"/>
  <c r="AQ18" i="5"/>
  <c r="N18" i="5"/>
  <c r="I18" i="5"/>
  <c r="F18" i="5"/>
  <c r="BN13" i="5"/>
  <c r="BO13" i="5" s="1"/>
  <c r="BL13" i="5"/>
  <c r="BM13" i="5" s="1"/>
  <c r="BJ13" i="5"/>
  <c r="BK13" i="5" s="1"/>
  <c r="AQ13" i="5"/>
  <c r="N13" i="5"/>
  <c r="I13" i="5"/>
  <c r="H13" i="5"/>
  <c r="F13" i="5"/>
  <c r="BR11" i="5"/>
  <c r="BS11" i="5" s="1"/>
  <c r="BP11" i="5"/>
  <c r="BQ11" i="5" s="1"/>
  <c r="BN11" i="5"/>
  <c r="BO11" i="5" s="1"/>
  <c r="BL11" i="5"/>
  <c r="BM11" i="5" s="1"/>
  <c r="BJ11" i="5"/>
  <c r="BK11" i="5" s="1"/>
  <c r="AQ11" i="5"/>
  <c r="N11" i="5"/>
  <c r="I11" i="5"/>
  <c r="H11" i="5"/>
  <c r="F11" i="5"/>
  <c r="BE10" i="5"/>
  <c r="BX9" i="5"/>
  <c r="BY9" i="5" s="1"/>
  <c r="BV9" i="5"/>
  <c r="BW9" i="5" s="1"/>
  <c r="BT9" i="5"/>
  <c r="BU9" i="5" s="1"/>
  <c r="BR9" i="5"/>
  <c r="BS9" i="5" s="1"/>
  <c r="BP9" i="5"/>
  <c r="BQ9" i="5" s="1"/>
  <c r="BN9" i="5"/>
  <c r="BO9" i="5" s="1"/>
  <c r="BL9" i="5"/>
  <c r="BM9" i="5" s="1"/>
  <c r="BJ9" i="5"/>
  <c r="BK9" i="5" s="1"/>
  <c r="AQ9" i="5"/>
  <c r="N9" i="5"/>
  <c r="I9" i="5"/>
  <c r="F9" i="5"/>
  <c r="BE8" i="5"/>
  <c r="BX7" i="5"/>
  <c r="BY7" i="5" s="1"/>
  <c r="BV7" i="5"/>
  <c r="BW7" i="5" s="1"/>
  <c r="BT7" i="5"/>
  <c r="BU7" i="5" s="1"/>
  <c r="BR7" i="5"/>
  <c r="BS7" i="5" s="1"/>
  <c r="BP7" i="5"/>
  <c r="BQ7" i="5" s="1"/>
  <c r="BN7" i="5"/>
  <c r="BO7" i="5" s="1"/>
  <c r="BL7" i="5"/>
  <c r="BM7" i="5" s="1"/>
  <c r="BJ7" i="5"/>
  <c r="BK7" i="5" s="1"/>
  <c r="AQ7" i="5"/>
  <c r="N7" i="5"/>
  <c r="I7" i="5"/>
  <c r="F7" i="5"/>
  <c r="AS6" i="5"/>
  <c r="BX5" i="5"/>
  <c r="BY5" i="5" s="1"/>
  <c r="BY15" i="5" s="1"/>
  <c r="BY2" i="5" s="1"/>
  <c r="BG8" i="5" s="1"/>
  <c r="BV5" i="5"/>
  <c r="BW5" i="5" s="1"/>
  <c r="BW15" i="5" s="1"/>
  <c r="BT5" i="5"/>
  <c r="BU5" i="5" s="1"/>
  <c r="BU15" i="5" s="1"/>
  <c r="BU2" i="5" s="1"/>
  <c r="BR5" i="5"/>
  <c r="BS5" i="5" s="1"/>
  <c r="BS15" i="5" s="1"/>
  <c r="BS2" i="5" s="1"/>
  <c r="BA10" i="5" s="1"/>
  <c r="BP5" i="5"/>
  <c r="BQ5" i="5" s="1"/>
  <c r="BQ15" i="5" s="1"/>
  <c r="BQ2" i="5" s="1"/>
  <c r="AY10" i="5" s="1"/>
  <c r="BN5" i="5"/>
  <c r="BO5" i="5" s="1"/>
  <c r="BO15" i="5" s="1"/>
  <c r="BO2" i="5" s="1"/>
  <c r="BL5" i="5"/>
  <c r="BM5" i="5" s="1"/>
  <c r="BM15" i="5" s="1"/>
  <c r="BM2" i="5" s="1"/>
  <c r="AU10" i="5" s="1"/>
  <c r="BJ5" i="5"/>
  <c r="BK5" i="5" s="1"/>
  <c r="BK15" i="5" s="1"/>
  <c r="BK2" i="5" s="1"/>
  <c r="BE5" i="5"/>
  <c r="BX4" i="5"/>
  <c r="BY4" i="5" s="1"/>
  <c r="BV4" i="5"/>
  <c r="BW4" i="5" s="1"/>
  <c r="BT4" i="5"/>
  <c r="BU4" i="5" s="1"/>
  <c r="BR4" i="5"/>
  <c r="BS4" i="5" s="1"/>
  <c r="BP4" i="5"/>
  <c r="BQ4" i="5" s="1"/>
  <c r="BN4" i="5"/>
  <c r="BO4" i="5" s="1"/>
  <c r="BL4" i="5"/>
  <c r="BM4" i="5" s="1"/>
  <c r="BJ4" i="5"/>
  <c r="BK4" i="5" s="1"/>
  <c r="AQ4" i="5"/>
  <c r="O4" i="5"/>
  <c r="N4" i="5" s="1"/>
  <c r="I4" i="5"/>
  <c r="F4" i="5"/>
  <c r="B67" i="10" l="1"/>
  <c r="Y67" i="1"/>
  <c r="AA67" i="1" s="1"/>
  <c r="AB67" i="1" s="1"/>
  <c r="AC67" i="1" s="1"/>
  <c r="AG67" i="1"/>
  <c r="AI67" i="1" s="1"/>
  <c r="AJ67" i="1" s="1"/>
  <c r="AK67" i="1" s="1"/>
  <c r="S65" i="1"/>
  <c r="T65" i="1" s="1"/>
  <c r="R67" i="1"/>
  <c r="S67" i="1" s="1"/>
  <c r="T67" i="1" s="1"/>
  <c r="BM29" i="5"/>
  <c r="BM17" i="5" s="1"/>
  <c r="AU25" i="5" s="1"/>
  <c r="BC8" i="5"/>
  <c r="BC5" i="5"/>
  <c r="BW46" i="5"/>
  <c r="BW30" i="5" s="1"/>
  <c r="BK57" i="5"/>
  <c r="BK47" i="5" s="1"/>
  <c r="AS49" i="5" s="1"/>
  <c r="BY14" i="5"/>
  <c r="BY1" i="5" s="1"/>
  <c r="BG11" i="5" s="1"/>
  <c r="BK28" i="5"/>
  <c r="BK16" i="5" s="1"/>
  <c r="AS22" i="5" s="1"/>
  <c r="BQ14" i="5"/>
  <c r="BQ1" i="5" s="1"/>
  <c r="AY9" i="5" s="1"/>
  <c r="BA35" i="5"/>
  <c r="BO29" i="5"/>
  <c r="BO17" i="5" s="1"/>
  <c r="AW25" i="5" s="1"/>
  <c r="BA44" i="5"/>
  <c r="BA38" i="5"/>
  <c r="BK29" i="5"/>
  <c r="BK17" i="5" s="1"/>
  <c r="AS19" i="5" s="1"/>
  <c r="BW14" i="5"/>
  <c r="BW1" i="5" s="1"/>
  <c r="BG9" i="5" s="1"/>
  <c r="BS28" i="5"/>
  <c r="BS16" i="5" s="1"/>
  <c r="BA26" i="5" s="1"/>
  <c r="BO57" i="5"/>
  <c r="BO47" i="5" s="1"/>
  <c r="AW49" i="5" s="1"/>
  <c r="BQ28" i="5"/>
  <c r="BQ16" i="5" s="1"/>
  <c r="AY24" i="5" s="1"/>
  <c r="BC25" i="5"/>
  <c r="BC21" i="5"/>
  <c r="BC27" i="5"/>
  <c r="BC23" i="5"/>
  <c r="BC19" i="5"/>
  <c r="BG10" i="5"/>
  <c r="BG5" i="5"/>
  <c r="AY8" i="5"/>
  <c r="AY5" i="5"/>
  <c r="AW5" i="5"/>
  <c r="AW8" i="5"/>
  <c r="AW10" i="5"/>
  <c r="BC40" i="5"/>
  <c r="BC33" i="5"/>
  <c r="BC31" i="5"/>
  <c r="BC45" i="5"/>
  <c r="BC41" i="5"/>
  <c r="BC36" i="5"/>
  <c r="BC34" i="5"/>
  <c r="BC38" i="5"/>
  <c r="BC35" i="5"/>
  <c r="BC32" i="5"/>
  <c r="BC39" i="5"/>
  <c r="BC44" i="5"/>
  <c r="BC43" i="5"/>
  <c r="BC37" i="5"/>
  <c r="BC42" i="5"/>
  <c r="BK14" i="5"/>
  <c r="BK1" i="5" s="1"/>
  <c r="BO28" i="5"/>
  <c r="BO16" i="5" s="1"/>
  <c r="BC53" i="5"/>
  <c r="BC55" i="5"/>
  <c r="BC51" i="5"/>
  <c r="BC56" i="5"/>
  <c r="BC54" i="5"/>
  <c r="BC50" i="5"/>
  <c r="BC49" i="5"/>
  <c r="BC48" i="5"/>
  <c r="BC52" i="5"/>
  <c r="BO14" i="5"/>
  <c r="BO1" i="5" s="1"/>
  <c r="BQ29" i="5"/>
  <c r="BQ17" i="5" s="1"/>
  <c r="AU5" i="5"/>
  <c r="AU8" i="5"/>
  <c r="BW28" i="5"/>
  <c r="BW16" i="5" s="1"/>
  <c r="BQ57" i="5"/>
  <c r="BQ47" i="5" s="1"/>
  <c r="BC10" i="5"/>
  <c r="BK46" i="5"/>
  <c r="BK30" i="5" s="1"/>
  <c r="BM57" i="5"/>
  <c r="BM47" i="5" s="1"/>
  <c r="BM14" i="5"/>
  <c r="BM1" i="5" s="1"/>
  <c r="BS29" i="5"/>
  <c r="BS17" i="5" s="1"/>
  <c r="BM46" i="5"/>
  <c r="BM30" i="5" s="1"/>
  <c r="BA43" i="5"/>
  <c r="BA39" i="5"/>
  <c r="BA40" i="5"/>
  <c r="BA33" i="5"/>
  <c r="BA31" i="5"/>
  <c r="BA45" i="5"/>
  <c r="BA41" i="5"/>
  <c r="BA36" i="5"/>
  <c r="BA34" i="5"/>
  <c r="BA37" i="5"/>
  <c r="BA32" i="5"/>
  <c r="BQ46" i="5"/>
  <c r="BQ30" i="5" s="1"/>
  <c r="BM28" i="5"/>
  <c r="BM16" i="5" s="1"/>
  <c r="BU28" i="5"/>
  <c r="BU16" i="5" s="1"/>
  <c r="BY28" i="5"/>
  <c r="BY16" i="5" s="1"/>
  <c r="BS57" i="5"/>
  <c r="BS47" i="5" s="1"/>
  <c r="AS10" i="5"/>
  <c r="AS5" i="5"/>
  <c r="BA8" i="5"/>
  <c r="BA5" i="5"/>
  <c r="AS8" i="5"/>
  <c r="BU14" i="5"/>
  <c r="BU1" i="5" s="1"/>
  <c r="BS14" i="5"/>
  <c r="BS1" i="5" s="1"/>
  <c r="BO46" i="5"/>
  <c r="BO30" i="5" s="1"/>
  <c r="AW53" i="5" l="1"/>
  <c r="AY7" i="5"/>
  <c r="AS54" i="5"/>
  <c r="AW52" i="5"/>
  <c r="AW19" i="5"/>
  <c r="AW27" i="5"/>
  <c r="AU27" i="5"/>
  <c r="AS52" i="5"/>
  <c r="AS56" i="5"/>
  <c r="AW21" i="5"/>
  <c r="AW23" i="5"/>
  <c r="AS26" i="5"/>
  <c r="AY4" i="5"/>
  <c r="AU23" i="5"/>
  <c r="AS20" i="5"/>
  <c r="AY22" i="5"/>
  <c r="AW48" i="5"/>
  <c r="AY13" i="5"/>
  <c r="AU21" i="5"/>
  <c r="AY18" i="5"/>
  <c r="AW50" i="5"/>
  <c r="AY11" i="5"/>
  <c r="AU19" i="5"/>
  <c r="AY26" i="5"/>
  <c r="BA18" i="5"/>
  <c r="AS25" i="5"/>
  <c r="AS27" i="5"/>
  <c r="BG4" i="5"/>
  <c r="AS48" i="5"/>
  <c r="AS21" i="5"/>
  <c r="BE11" i="5"/>
  <c r="AY20" i="5"/>
  <c r="AS23" i="5"/>
  <c r="BG13" i="5"/>
  <c r="BG7" i="5"/>
  <c r="BE9" i="5"/>
  <c r="AW51" i="5"/>
  <c r="AW54" i="5"/>
  <c r="BE7" i="5"/>
  <c r="BA20" i="5"/>
  <c r="AS55" i="5"/>
  <c r="AW55" i="5"/>
  <c r="AW56" i="5"/>
  <c r="BA24" i="5"/>
  <c r="AS51" i="5"/>
  <c r="AS24" i="5"/>
  <c r="AS18" i="5"/>
  <c r="BE4" i="5"/>
  <c r="BE13" i="5"/>
  <c r="AS53" i="5"/>
  <c r="AS50" i="5"/>
  <c r="BA22" i="5"/>
  <c r="AU4" i="5"/>
  <c r="AU11" i="5"/>
  <c r="AU9" i="5"/>
  <c r="AU13" i="5"/>
  <c r="AU7" i="5"/>
  <c r="AW37" i="5"/>
  <c r="AW32" i="5"/>
  <c r="AW43" i="5"/>
  <c r="AW39" i="5"/>
  <c r="AW40" i="5"/>
  <c r="AW42" i="5"/>
  <c r="AW44" i="5"/>
  <c r="AW41" i="5"/>
  <c r="AW35" i="5"/>
  <c r="AW34" i="5"/>
  <c r="AW31" i="5"/>
  <c r="AW38" i="5"/>
  <c r="AW33" i="5"/>
  <c r="AW36" i="5"/>
  <c r="AW45" i="5"/>
  <c r="BA13" i="5"/>
  <c r="BC11" i="5"/>
  <c r="BA4" i="5"/>
  <c r="BA9" i="5"/>
  <c r="BC7" i="5"/>
  <c r="BC24" i="5"/>
  <c r="BC20" i="5"/>
  <c r="BC26" i="5"/>
  <c r="BC22" i="5"/>
  <c r="BC18" i="5"/>
  <c r="BA19" i="5"/>
  <c r="BA25" i="5"/>
  <c r="BA21" i="5"/>
  <c r="BA27" i="5"/>
  <c r="BA23" i="5"/>
  <c r="BA7" i="5"/>
  <c r="BC13" i="5"/>
  <c r="BA11" i="5"/>
  <c r="BC4" i="5"/>
  <c r="BC9" i="5"/>
  <c r="BG22" i="5"/>
  <c r="BG24" i="5"/>
  <c r="BG18" i="5"/>
  <c r="BG20" i="5"/>
  <c r="BG26" i="5"/>
  <c r="AU56" i="5"/>
  <c r="AU54" i="5"/>
  <c r="AU51" i="5"/>
  <c r="AU48" i="5"/>
  <c r="AU53" i="5"/>
  <c r="AU52" i="5"/>
  <c r="AU50" i="5"/>
  <c r="AU49" i="5"/>
  <c r="AU55" i="5"/>
  <c r="AW4" i="5"/>
  <c r="AW11" i="5"/>
  <c r="AW13" i="5"/>
  <c r="AW7" i="5"/>
  <c r="AW9" i="5"/>
  <c r="AU22" i="5"/>
  <c r="AU26" i="5"/>
  <c r="AU24" i="5"/>
  <c r="AU20" i="5"/>
  <c r="AU18" i="5"/>
  <c r="AY52" i="5"/>
  <c r="AY49" i="5"/>
  <c r="AY53" i="5"/>
  <c r="AY55" i="5"/>
  <c r="AY51" i="5"/>
  <c r="AY54" i="5"/>
  <c r="AY50" i="5"/>
  <c r="AY56" i="5"/>
  <c r="AY48" i="5"/>
  <c r="BA52" i="5"/>
  <c r="BA49" i="5"/>
  <c r="BA53" i="5"/>
  <c r="BA55" i="5"/>
  <c r="BA56" i="5"/>
  <c r="BA54" i="5"/>
  <c r="BA51" i="5"/>
  <c r="BA48" i="5"/>
  <c r="BA50" i="5"/>
  <c r="AY43" i="5"/>
  <c r="AY39" i="5"/>
  <c r="AY40" i="5"/>
  <c r="AY33" i="5"/>
  <c r="AY31" i="5"/>
  <c r="AY44" i="5"/>
  <c r="AY42" i="5"/>
  <c r="AY35" i="5"/>
  <c r="AY32" i="5"/>
  <c r="AY41" i="5"/>
  <c r="AY34" i="5"/>
  <c r="AY45" i="5"/>
  <c r="AY38" i="5"/>
  <c r="AY37" i="5"/>
  <c r="AY36" i="5"/>
  <c r="AS44" i="5"/>
  <c r="AS42" i="5"/>
  <c r="AS35" i="5"/>
  <c r="AS37" i="5"/>
  <c r="AS32" i="5"/>
  <c r="AS45" i="5"/>
  <c r="AS41" i="5"/>
  <c r="AS36" i="5"/>
  <c r="AS34" i="5"/>
  <c r="AS38" i="5"/>
  <c r="AS31" i="5"/>
  <c r="AS43" i="5"/>
  <c r="AS40" i="5"/>
  <c r="AS33" i="5"/>
  <c r="AS39" i="5"/>
  <c r="AW26" i="5"/>
  <c r="AW18" i="5"/>
  <c r="AW22" i="5"/>
  <c r="AW24" i="5"/>
  <c r="AW20" i="5"/>
  <c r="AY27" i="5"/>
  <c r="AY19" i="5"/>
  <c r="AY25" i="5"/>
  <c r="AY23" i="5"/>
  <c r="AY21" i="5"/>
  <c r="AS9" i="5"/>
  <c r="AS4" i="5"/>
  <c r="AS13" i="5"/>
  <c r="AS11" i="5"/>
  <c r="AS7" i="5"/>
  <c r="BE20" i="5"/>
  <c r="BE18" i="5"/>
  <c r="BE24" i="5"/>
  <c r="BE22" i="5"/>
  <c r="BE26" i="5"/>
  <c r="AU44" i="5"/>
  <c r="AU42" i="5"/>
  <c r="AU35" i="5"/>
  <c r="AU37" i="5"/>
  <c r="AU32" i="5"/>
  <c r="AU38" i="5"/>
  <c r="AU41" i="5"/>
  <c r="AU40" i="5"/>
  <c r="AU39" i="5"/>
  <c r="AU36" i="5"/>
  <c r="AU34" i="5"/>
  <c r="AU33" i="5"/>
  <c r="AU45" i="5"/>
  <c r="AU43" i="5"/>
  <c r="AU31" i="5"/>
  <c r="O210" i="4" l="1"/>
  <c r="P210" i="4" s="1"/>
  <c r="H222" i="4"/>
  <c r="G28" i="10" l="1"/>
  <c r="G28" i="6"/>
  <c r="H224" i="4"/>
  <c r="O224" i="4" s="1"/>
  <c r="O222" i="4"/>
  <c r="G31" i="6" l="1"/>
  <c r="N28" i="6"/>
  <c r="N31" i="6" s="1"/>
  <c r="G36" i="6"/>
  <c r="G36" i="10"/>
  <c r="G31" i="10"/>
  <c r="N28" i="10"/>
  <c r="N31" i="10" s="1"/>
  <c r="N36" i="6" l="1"/>
  <c r="N39" i="6" s="1"/>
  <c r="N67" i="6" s="1"/>
  <c r="G39" i="6"/>
  <c r="G67" i="6" s="1"/>
  <c r="N36" i="10"/>
  <c r="N39" i="10" s="1"/>
  <c r="N67" i="10" s="1"/>
  <c r="G39" i="10"/>
  <c r="G67" i="10" s="1"/>
</calcChain>
</file>

<file path=xl/sharedStrings.xml><?xml version="1.0" encoding="utf-8"?>
<sst xmlns="http://schemas.openxmlformats.org/spreadsheetml/2006/main" count="2913" uniqueCount="221">
  <si>
    <t>Plot</t>
  </si>
  <si>
    <t>Variety</t>
  </si>
  <si>
    <t>EAC</t>
  </si>
  <si>
    <t>Day</t>
  </si>
  <si>
    <t>ETD</t>
  </si>
  <si>
    <t>ATD</t>
  </si>
  <si>
    <t>EDTM</t>
  </si>
  <si>
    <t>ADTM</t>
  </si>
  <si>
    <t>EHD</t>
  </si>
  <si>
    <t>AHD</t>
  </si>
  <si>
    <t>Yield</t>
  </si>
  <si>
    <t>Gross</t>
  </si>
  <si>
    <t>Harvest</t>
  </si>
  <si>
    <t>Costs</t>
  </si>
  <si>
    <t>Expenses</t>
  </si>
  <si>
    <t>Production</t>
  </si>
  <si>
    <t>Total</t>
  </si>
  <si>
    <t>Net</t>
  </si>
  <si>
    <t>91-4</t>
  </si>
  <si>
    <t>Beneforte</t>
  </si>
  <si>
    <t>61N-7</t>
  </si>
  <si>
    <t>79S-8</t>
  </si>
  <si>
    <t>Heritage</t>
  </si>
  <si>
    <t>61S-7</t>
  </si>
  <si>
    <t>79N-8</t>
  </si>
  <si>
    <t>78A-8</t>
  </si>
  <si>
    <t>62A-9</t>
  </si>
  <si>
    <t>62B-9</t>
  </si>
  <si>
    <t>62C-9</t>
  </si>
  <si>
    <t>111A-5</t>
  </si>
  <si>
    <t>Emerald Jewel</t>
  </si>
  <si>
    <t>62D-9</t>
  </si>
  <si>
    <t>78B-8</t>
  </si>
  <si>
    <t>62E -9</t>
  </si>
  <si>
    <t>111B-5</t>
  </si>
  <si>
    <t>63A-8</t>
  </si>
  <si>
    <t>78C-8</t>
  </si>
  <si>
    <t>63B-8</t>
  </si>
  <si>
    <t>111C-5</t>
  </si>
  <si>
    <t>63C-8</t>
  </si>
  <si>
    <t>78D-8</t>
  </si>
  <si>
    <t>63D-8</t>
  </si>
  <si>
    <t>White Magic</t>
  </si>
  <si>
    <t>Incline</t>
  </si>
  <si>
    <t>Kale</t>
  </si>
  <si>
    <t>Cabbage</t>
  </si>
  <si>
    <t>K33SG34</t>
  </si>
  <si>
    <t>36G48-1</t>
  </si>
  <si>
    <t>K31SG48</t>
  </si>
  <si>
    <t>K31SG49</t>
  </si>
  <si>
    <t>K32SG50</t>
  </si>
  <si>
    <t>K32SG2</t>
  </si>
  <si>
    <t>K32SG3</t>
  </si>
  <si>
    <t>K27NG4</t>
  </si>
  <si>
    <t>K27NG5</t>
  </si>
  <si>
    <t>K27NG6</t>
  </si>
  <si>
    <t>K27NG7</t>
  </si>
  <si>
    <t>K25SG8</t>
  </si>
  <si>
    <t>K25SG9</t>
  </si>
  <si>
    <t>K25SG10</t>
  </si>
  <si>
    <t>K211R48</t>
  </si>
  <si>
    <t>K211R49</t>
  </si>
  <si>
    <t>K25NR50</t>
  </si>
  <si>
    <t>K25NR51</t>
  </si>
  <si>
    <t>K25N.R52</t>
  </si>
  <si>
    <t>K21NR9</t>
  </si>
  <si>
    <t>K27NR10</t>
  </si>
  <si>
    <t>K27N.R11</t>
  </si>
  <si>
    <t>K27N.R12</t>
  </si>
  <si>
    <t>11NA-5</t>
  </si>
  <si>
    <t>K26SA</t>
  </si>
  <si>
    <t>K26SB</t>
  </si>
  <si>
    <t>11NC-5</t>
  </si>
  <si>
    <t>914A-6</t>
  </si>
  <si>
    <t>13N-2</t>
  </si>
  <si>
    <t>Brussels</t>
  </si>
  <si>
    <t>13S-2</t>
  </si>
  <si>
    <t>K26N</t>
  </si>
  <si>
    <t>14N-2</t>
  </si>
  <si>
    <t>14S-2</t>
  </si>
  <si>
    <t>July</t>
  </si>
  <si>
    <t>August</t>
  </si>
  <si>
    <t>September</t>
  </si>
  <si>
    <t>October</t>
  </si>
  <si>
    <t>November</t>
  </si>
  <si>
    <t>June</t>
  </si>
  <si>
    <t>D</t>
  </si>
  <si>
    <t>S</t>
  </si>
  <si>
    <t>Commodity</t>
  </si>
  <si>
    <t>Beds</t>
  </si>
  <si>
    <t>per Ac</t>
  </si>
  <si>
    <t>NSD</t>
  </si>
  <si>
    <t>NDTM</t>
  </si>
  <si>
    <t>TD</t>
  </si>
  <si>
    <t>DTM</t>
  </si>
  <si>
    <t>HD</t>
  </si>
  <si>
    <t>AAC</t>
  </si>
  <si>
    <t>VA</t>
  </si>
  <si>
    <t>F</t>
  </si>
  <si>
    <t>CH1</t>
  </si>
  <si>
    <t>DP</t>
  </si>
  <si>
    <t>CH2</t>
  </si>
  <si>
    <t>RW</t>
  </si>
  <si>
    <t>FR</t>
  </si>
  <si>
    <t>AF</t>
  </si>
  <si>
    <t>P2O5</t>
  </si>
  <si>
    <t>P Value</t>
  </si>
  <si>
    <t>11-52-0</t>
  </si>
  <si>
    <t>K20</t>
  </si>
  <si>
    <t>K Value</t>
  </si>
  <si>
    <t>0-0-60</t>
  </si>
  <si>
    <t>Zinc</t>
  </si>
  <si>
    <t>Lime</t>
  </si>
  <si>
    <t>PI</t>
  </si>
  <si>
    <t>FW</t>
  </si>
  <si>
    <t>M</t>
  </si>
  <si>
    <t>Spacing</t>
  </si>
  <si>
    <t>PP</t>
  </si>
  <si>
    <t>BT</t>
  </si>
  <si>
    <t>1K</t>
  </si>
  <si>
    <t>F1</t>
  </si>
  <si>
    <t>H</t>
  </si>
  <si>
    <t>2K</t>
  </si>
  <si>
    <t>F2</t>
  </si>
  <si>
    <t>F3</t>
  </si>
  <si>
    <t>F4</t>
  </si>
  <si>
    <t>F7</t>
  </si>
  <si>
    <t>C</t>
  </si>
  <si>
    <t>E</t>
  </si>
  <si>
    <t>H2</t>
  </si>
  <si>
    <t>H3</t>
  </si>
  <si>
    <t>H4</t>
  </si>
  <si>
    <t>H5</t>
  </si>
  <si>
    <t>F5</t>
  </si>
  <si>
    <t>H6</t>
  </si>
  <si>
    <t>F6</t>
  </si>
  <si>
    <t>H7</t>
  </si>
  <si>
    <t>F8</t>
  </si>
  <si>
    <t>H8</t>
  </si>
  <si>
    <t>F9</t>
  </si>
  <si>
    <t>H9</t>
  </si>
  <si>
    <t>Darkibor</t>
  </si>
  <si>
    <t>E2</t>
  </si>
  <si>
    <t>P1</t>
  </si>
  <si>
    <t>Gusto</t>
  </si>
  <si>
    <t>Genius</t>
  </si>
  <si>
    <t>SV</t>
  </si>
  <si>
    <t>101/1</t>
  </si>
  <si>
    <t>K32SG51</t>
  </si>
  <si>
    <t>K33SG52</t>
  </si>
  <si>
    <t>S Vantage</t>
  </si>
  <si>
    <t>Red Jewel</t>
  </si>
  <si>
    <t>Cost</t>
  </si>
  <si>
    <t>Expense</t>
  </si>
  <si>
    <t>Absolute</t>
  </si>
  <si>
    <t>K31NR-17</t>
  </si>
  <si>
    <t>74N-2</t>
  </si>
  <si>
    <t>96A-7</t>
  </si>
  <si>
    <t>95A-4</t>
  </si>
  <si>
    <t>96B-7</t>
  </si>
  <si>
    <t>95B-4</t>
  </si>
  <si>
    <t>96C-7</t>
  </si>
  <si>
    <t>95C-4</t>
  </si>
  <si>
    <t>44A-8</t>
  </si>
  <si>
    <t>95D-4</t>
  </si>
  <si>
    <t>44B-8</t>
  </si>
  <si>
    <t>44C-8</t>
  </si>
  <si>
    <t>55A-1</t>
  </si>
  <si>
    <t>55B-1</t>
  </si>
  <si>
    <t>41W-8</t>
  </si>
  <si>
    <t>41E -8</t>
  </si>
  <si>
    <t>44E</t>
  </si>
  <si>
    <t>11NA</t>
  </si>
  <si>
    <t>13N</t>
  </si>
  <si>
    <t>Doric</t>
  </si>
  <si>
    <t>14N</t>
  </si>
  <si>
    <t>14S</t>
  </si>
  <si>
    <t>K213ER-14</t>
  </si>
  <si>
    <t>K11G-84</t>
  </si>
  <si>
    <t>Income</t>
  </si>
  <si>
    <t>Days/Month</t>
  </si>
  <si>
    <t>Month</t>
  </si>
  <si>
    <t>Plant</t>
  </si>
  <si>
    <t>Price</t>
  </si>
  <si>
    <t>1st %</t>
  </si>
  <si>
    <t>2nd %</t>
  </si>
  <si>
    <t>3rd %</t>
  </si>
  <si>
    <t>4th %</t>
  </si>
  <si>
    <t>Start</t>
  </si>
  <si>
    <t>Finish</t>
  </si>
  <si>
    <t>Broccoli</t>
  </si>
  <si>
    <t>January</t>
  </si>
  <si>
    <t>February</t>
  </si>
  <si>
    <t>March</t>
  </si>
  <si>
    <t>April</t>
  </si>
  <si>
    <t>May</t>
  </si>
  <si>
    <t>December</t>
  </si>
  <si>
    <t>Value</t>
  </si>
  <si>
    <t>J</t>
  </si>
  <si>
    <t>A</t>
  </si>
  <si>
    <t>O</t>
  </si>
  <si>
    <t>N</t>
  </si>
  <si>
    <t>Check</t>
  </si>
  <si>
    <t>Income (40 from harvest)</t>
  </si>
  <si>
    <t>Cauliflower</t>
  </si>
  <si>
    <t>5th%</t>
  </si>
  <si>
    <t>6th%</t>
  </si>
  <si>
    <t>7th%</t>
  </si>
  <si>
    <t>8th%</t>
  </si>
  <si>
    <t>5th %</t>
  </si>
  <si>
    <t>6th %</t>
  </si>
  <si>
    <t>Sub-Total</t>
  </si>
  <si>
    <t>Harvesting</t>
  </si>
  <si>
    <t>Program Totals</t>
  </si>
  <si>
    <t>Totals</t>
  </si>
  <si>
    <t>Estimate Net Gain/Loss</t>
  </si>
  <si>
    <t>Difference</t>
  </si>
  <si>
    <t>Program Totals Costs</t>
  </si>
  <si>
    <t>Year</t>
  </si>
  <si>
    <t>YTD</t>
  </si>
  <si>
    <t>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</si>
</sst>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d"/>
    <numFmt numFmtId="165" formatCode="m/d;@"/>
    <numFmt numFmtId="166" formatCode="0.0"/>
    <numFmt numFmtId="167" formatCode="&quot;$&quot;#,##0.00"/>
    <numFmt numFmtId="168" formatCode="[$-F800]dddd\,\ mmmm\ dd\,\ yyyy"/>
    <numFmt numFmtId="169" formatCode="mm/dd/yy;@"/>
    <numFmt numFmtId="170" formatCode="[$-409]ddd\,\ mmm\ dd\,\ yyyy"/>
    <numFmt numFmtId="171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33CC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00B0F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5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B05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u/>
      <sz val="8"/>
      <color theme="1"/>
      <name val="Calibri"/>
      <family val="2"/>
      <scheme val="minor"/>
    </font>
    <font>
      <u/>
      <sz val="8"/>
      <name val="Calibri"/>
      <family val="2"/>
      <scheme val="minor"/>
    </font>
    <font>
      <sz val="8"/>
      <color rgb="FFFF00FF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21" applyNumberFormat="0" applyAlignment="0" applyProtection="0"/>
  </cellStyleXfs>
  <cellXfs count="891">
    <xf numFmtId="0" fontId="0" fillId="0" borderId="0" xfId="0"/>
    <xf numFmtId="164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3" borderId="1" xfId="1" applyNumberFormat="1" applyFont="1" applyFill="1" applyBorder="1" applyAlignment="1">
      <alignment horizontal="center"/>
    </xf>
    <xf numFmtId="8" fontId="2" fillId="3" borderId="2" xfId="0" applyNumberFormat="1" applyFont="1" applyFill="1" applyBorder="1" applyAlignment="1">
      <alignment horizontal="center"/>
    </xf>
    <xf numFmtId="8" fontId="2" fillId="3" borderId="3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8" fontId="2" fillId="3" borderId="1" xfId="0" applyNumberFormat="1" applyFont="1" applyFill="1" applyBorder="1" applyAlignment="1">
      <alignment horizontal="center"/>
    </xf>
    <xf numFmtId="1" fontId="5" fillId="4" borderId="4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6" fontId="5" fillId="4" borderId="5" xfId="0" applyNumberFormat="1" applyFont="1" applyFill="1" applyBorder="1" applyAlignment="1">
      <alignment horizontal="center" vertical="center"/>
    </xf>
    <xf numFmtId="164" fontId="5" fillId="4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1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165" fontId="5" fillId="4" borderId="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4" borderId="4" xfId="0" applyFont="1" applyFill="1" applyBorder="1" applyAlignment="1">
      <alignment horizontal="center"/>
    </xf>
    <xf numFmtId="8" fontId="5" fillId="4" borderId="5" xfId="0" applyNumberFormat="1" applyFont="1" applyFill="1" applyBorder="1" applyAlignment="1">
      <alignment horizontal="center"/>
    </xf>
    <xf numFmtId="8" fontId="2" fillId="4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5" fillId="4" borderId="4" xfId="0" applyNumberFormat="1" applyFont="1" applyFill="1" applyBorder="1" applyAlignment="1">
      <alignment horizontal="center"/>
    </xf>
    <xf numFmtId="8" fontId="5" fillId="4" borderId="4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/>
    </xf>
    <xf numFmtId="165" fontId="5" fillId="0" borderId="9" xfId="0" applyNumberFormat="1" applyFont="1" applyFill="1" applyBorder="1" applyAlignment="1">
      <alignment horizontal="center" vertical="center"/>
    </xf>
    <xf numFmtId="0" fontId="3" fillId="0" borderId="0" xfId="0" applyFont="1" applyFill="1"/>
    <xf numFmtId="8" fontId="5" fillId="0" borderId="8" xfId="0" applyNumberFormat="1" applyFont="1" applyFill="1" applyBorder="1" applyAlignment="1">
      <alignment horizontal="center"/>
    </xf>
    <xf numFmtId="8" fontId="2" fillId="0" borderId="9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8" fontId="5" fillId="0" borderId="7" xfId="0" applyNumberFormat="1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5" fillId="4" borderId="7" xfId="0" applyNumberFormat="1" applyFont="1" applyFill="1" applyBorder="1" applyAlignment="1">
      <alignment horizontal="center" vertical="center"/>
    </xf>
    <xf numFmtId="1" fontId="5" fillId="4" borderId="8" xfId="0" applyNumberFormat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166" fontId="5" fillId="4" borderId="8" xfId="0" applyNumberFormat="1" applyFont="1" applyFill="1" applyBorder="1" applyAlignment="1">
      <alignment horizontal="center" vertical="center"/>
    </xf>
    <xf numFmtId="164" fontId="5" fillId="4" borderId="8" xfId="0" applyNumberFormat="1" applyFont="1" applyFill="1" applyBorder="1" applyAlignment="1">
      <alignment horizontal="center" vertical="center"/>
    </xf>
    <xf numFmtId="165" fontId="5" fillId="4" borderId="8" xfId="0" applyNumberFormat="1" applyFont="1" applyFill="1" applyBorder="1" applyAlignment="1">
      <alignment horizontal="center" vertical="center"/>
    </xf>
    <xf numFmtId="0" fontId="3" fillId="0" borderId="0" xfId="0" applyFont="1"/>
    <xf numFmtId="8" fontId="5" fillId="4" borderId="8" xfId="0" applyNumberFormat="1" applyFont="1" applyFill="1" applyBorder="1" applyAlignment="1">
      <alignment horizontal="center"/>
    </xf>
    <xf numFmtId="8" fontId="2" fillId="4" borderId="9" xfId="0" applyNumberFormat="1" applyFont="1" applyFill="1" applyBorder="1" applyAlignment="1">
      <alignment horizontal="center"/>
    </xf>
    <xf numFmtId="1" fontId="5" fillId="4" borderId="7" xfId="0" applyNumberFormat="1" applyFont="1" applyFill="1" applyBorder="1" applyAlignment="1">
      <alignment horizontal="center"/>
    </xf>
    <xf numFmtId="8" fontId="5" fillId="4" borderId="7" xfId="0" applyNumberFormat="1" applyFont="1" applyFill="1" applyBorder="1" applyAlignment="1">
      <alignment horizontal="center"/>
    </xf>
    <xf numFmtId="0" fontId="5" fillId="0" borderId="0" xfId="0" applyFont="1" applyFill="1"/>
    <xf numFmtId="8" fontId="2" fillId="0" borderId="12" xfId="0" applyNumberFormat="1" applyFont="1" applyFill="1" applyBorder="1" applyAlignment="1">
      <alignment horizontal="center"/>
    </xf>
    <xf numFmtId="0" fontId="5" fillId="0" borderId="0" xfId="0" applyFont="1"/>
    <xf numFmtId="1" fontId="5" fillId="4" borderId="11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166" fontId="5" fillId="4" borderId="11" xfId="0" applyNumberFormat="1" applyFont="1" applyFill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center" vertical="center"/>
    </xf>
    <xf numFmtId="165" fontId="5" fillId="4" borderId="11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/>
    </xf>
    <xf numFmtId="8" fontId="5" fillId="4" borderId="11" xfId="0" applyNumberFormat="1" applyFont="1" applyFill="1" applyBorder="1" applyAlignment="1">
      <alignment horizontal="center"/>
    </xf>
    <xf numFmtId="8" fontId="2" fillId="4" borderId="12" xfId="0" applyNumberFormat="1" applyFont="1" applyFill="1" applyBorder="1" applyAlignment="1">
      <alignment horizontal="center"/>
    </xf>
    <xf numFmtId="1" fontId="5" fillId="4" borderId="10" xfId="0" applyNumberFormat="1" applyFont="1" applyFill="1" applyBorder="1" applyAlignment="1">
      <alignment horizontal="center"/>
    </xf>
    <xf numFmtId="8" fontId="5" fillId="4" borderId="10" xfId="0" applyNumberFormat="1" applyFont="1" applyFill="1" applyBorder="1" applyAlignment="1">
      <alignment horizontal="center"/>
    </xf>
    <xf numFmtId="8" fontId="2" fillId="0" borderId="6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166" fontId="2" fillId="5" borderId="8" xfId="0" applyNumberFormat="1" applyFont="1" applyFill="1" applyBorder="1" applyAlignment="1">
      <alignment horizontal="center" vertical="center"/>
    </xf>
    <xf numFmtId="164" fontId="2" fillId="5" borderId="8" xfId="0" applyNumberFormat="1" applyFont="1" applyFill="1" applyBorder="1" applyAlignment="1">
      <alignment horizontal="center" vertical="center"/>
    </xf>
    <xf numFmtId="165" fontId="2" fillId="5" borderId="8" xfId="0" applyNumberFormat="1" applyFont="1" applyFill="1" applyBorder="1" applyAlignment="1">
      <alignment horizontal="center" vertical="center"/>
    </xf>
    <xf numFmtId="165" fontId="2" fillId="5" borderId="9" xfId="0" applyNumberFormat="1" applyFont="1" applyFill="1" applyBorder="1" applyAlignment="1">
      <alignment horizontal="center" vertical="center"/>
    </xf>
    <xf numFmtId="1" fontId="2" fillId="5" borderId="7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67" fontId="2" fillId="0" borderId="4" xfId="0" applyNumberFormat="1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1" fontId="2" fillId="5" borderId="8" xfId="0" applyNumberFormat="1" applyFont="1" applyFill="1" applyBorder="1" applyAlignment="1">
      <alignment horizontal="center" vertical="center"/>
    </xf>
    <xf numFmtId="167" fontId="2" fillId="5" borderId="8" xfId="0" applyNumberFormat="1" applyFont="1" applyFill="1" applyBorder="1" applyAlignment="1">
      <alignment horizontal="center"/>
    </xf>
    <xf numFmtId="8" fontId="2" fillId="5" borderId="9" xfId="0" applyNumberFormat="1" applyFont="1" applyFill="1" applyBorder="1" applyAlignment="1">
      <alignment horizontal="center"/>
    </xf>
    <xf numFmtId="1" fontId="2" fillId="5" borderId="7" xfId="0" applyNumberFormat="1" applyFont="1" applyFill="1" applyBorder="1" applyAlignment="1">
      <alignment horizontal="center"/>
    </xf>
    <xf numFmtId="167" fontId="2" fillId="5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167" fontId="2" fillId="0" borderId="7" xfId="0" applyNumberFormat="1" applyFont="1" applyFill="1" applyBorder="1" applyAlignment="1">
      <alignment horizontal="center"/>
    </xf>
    <xf numFmtId="165" fontId="2" fillId="3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16" fontId="3" fillId="0" borderId="0" xfId="0" applyNumberFormat="1" applyFont="1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6" fontId="2" fillId="3" borderId="2" xfId="1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169" fontId="2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9" fontId="2" fillId="3" borderId="2" xfId="2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171" fontId="5" fillId="0" borderId="5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171" fontId="5" fillId="0" borderId="8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168" fontId="2" fillId="3" borderId="2" xfId="0" applyNumberFormat="1" applyFont="1" applyFill="1" applyBorder="1" applyAlignment="1">
      <alignment horizontal="center" vertical="center"/>
    </xf>
    <xf numFmtId="170" fontId="2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6" fontId="2" fillId="3" borderId="5" xfId="1" applyNumberFormat="1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168" fontId="2" fillId="3" borderId="5" xfId="0" applyNumberFormat="1" applyFont="1" applyFill="1" applyBorder="1" applyAlignment="1">
      <alignment horizontal="center" vertical="center"/>
    </xf>
    <xf numFmtId="166" fontId="2" fillId="3" borderId="5" xfId="0" applyNumberFormat="1" applyFont="1" applyFill="1" applyBorder="1" applyAlignment="1">
      <alignment horizontal="center" vertical="center"/>
    </xf>
    <xf numFmtId="165" fontId="2" fillId="3" borderId="5" xfId="0" applyNumberFormat="1" applyFont="1" applyFill="1" applyBorder="1" applyAlignment="1">
      <alignment horizontal="center" vertical="center"/>
    </xf>
    <xf numFmtId="169" fontId="2" fillId="3" borderId="5" xfId="0" applyNumberFormat="1" applyFont="1" applyFill="1" applyBorder="1" applyAlignment="1">
      <alignment horizontal="center" vertical="center"/>
    </xf>
    <xf numFmtId="0" fontId="2" fillId="3" borderId="5" xfId="0" applyNumberFormat="1" applyFont="1" applyFill="1" applyBorder="1" applyAlignment="1">
      <alignment horizontal="center" vertical="center"/>
    </xf>
    <xf numFmtId="170" fontId="2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1" fontId="2" fillId="3" borderId="6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9" fontId="2" fillId="3" borderId="5" xfId="2" applyFont="1" applyFill="1" applyBorder="1" applyAlignment="1">
      <alignment horizontal="center" vertical="center"/>
    </xf>
    <xf numFmtId="9" fontId="2" fillId="3" borderId="6" xfId="2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166" fontId="2" fillId="3" borderId="11" xfId="1" applyNumberFormat="1" applyFont="1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168" fontId="2" fillId="3" borderId="11" xfId="0" applyNumberFormat="1" applyFont="1" applyFill="1" applyBorder="1" applyAlignment="1">
      <alignment horizontal="center" vertical="center"/>
    </xf>
    <xf numFmtId="166" fontId="2" fillId="3" borderId="11" xfId="0" applyNumberFormat="1" applyFont="1" applyFill="1" applyBorder="1" applyAlignment="1">
      <alignment horizontal="center" vertical="center"/>
    </xf>
    <xf numFmtId="165" fontId="2" fillId="3" borderId="11" xfId="0" applyNumberFormat="1" applyFont="1" applyFill="1" applyBorder="1" applyAlignment="1">
      <alignment horizontal="center" vertical="center"/>
    </xf>
    <xf numFmtId="169" fontId="2" fillId="3" borderId="11" xfId="0" applyNumberFormat="1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170" fontId="2" fillId="3" borderId="11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9" fontId="2" fillId="3" borderId="11" xfId="2" applyFont="1" applyFill="1" applyBorder="1" applyAlignment="1">
      <alignment horizontal="center" vertical="center"/>
    </xf>
    <xf numFmtId="9" fontId="2" fillId="3" borderId="12" xfId="2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166" fontId="2" fillId="3" borderId="17" xfId="1" applyNumberFormat="1" applyFont="1" applyFill="1" applyBorder="1" applyAlignment="1">
      <alignment horizontal="center" vertical="center"/>
    </xf>
    <xf numFmtId="1" fontId="2" fillId="3" borderId="17" xfId="0" applyNumberFormat="1" applyFont="1" applyFill="1" applyBorder="1" applyAlignment="1">
      <alignment horizontal="center" vertical="center"/>
    </xf>
    <xf numFmtId="168" fontId="2" fillId="3" borderId="17" xfId="0" applyNumberFormat="1" applyFont="1" applyFill="1" applyBorder="1" applyAlignment="1">
      <alignment horizontal="center" vertical="center"/>
    </xf>
    <xf numFmtId="166" fontId="2" fillId="3" borderId="17" xfId="0" applyNumberFormat="1" applyFont="1" applyFill="1" applyBorder="1" applyAlignment="1">
      <alignment horizontal="center" vertical="center"/>
    </xf>
    <xf numFmtId="165" fontId="2" fillId="3" borderId="17" xfId="0" applyNumberFormat="1" applyFont="1" applyFill="1" applyBorder="1" applyAlignment="1">
      <alignment horizontal="center" vertical="center"/>
    </xf>
    <xf numFmtId="169" fontId="2" fillId="3" borderId="17" xfId="0" applyNumberFormat="1" applyFont="1" applyFill="1" applyBorder="1" applyAlignment="1">
      <alignment horizontal="center" vertical="center"/>
    </xf>
    <xf numFmtId="0" fontId="2" fillId="3" borderId="17" xfId="0" applyNumberFormat="1" applyFont="1" applyFill="1" applyBorder="1" applyAlignment="1">
      <alignment horizontal="center" vertical="center"/>
    </xf>
    <xf numFmtId="170" fontId="2" fillId="3" borderId="17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2" fontId="2" fillId="3" borderId="17" xfId="0" applyNumberFormat="1" applyFont="1" applyFill="1" applyBorder="1" applyAlignment="1">
      <alignment horizontal="center" vertical="center"/>
    </xf>
    <xf numFmtId="1" fontId="2" fillId="3" borderId="18" xfId="0" applyNumberFormat="1" applyFont="1" applyFill="1" applyBorder="1" applyAlignment="1">
      <alignment horizontal="center" vertical="center"/>
    </xf>
    <xf numFmtId="1" fontId="2" fillId="3" borderId="16" xfId="0" applyNumberFormat="1" applyFont="1" applyFill="1" applyBorder="1" applyAlignment="1">
      <alignment horizontal="center" vertical="center"/>
    </xf>
    <xf numFmtId="9" fontId="2" fillId="3" borderId="17" xfId="2" applyFont="1" applyFill="1" applyBorder="1" applyAlignment="1">
      <alignment horizontal="center" vertical="center"/>
    </xf>
    <xf numFmtId="9" fontId="2" fillId="3" borderId="18" xfId="2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166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164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165" fontId="6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9" fontId="7" fillId="0" borderId="5" xfId="2" applyFont="1" applyFill="1" applyBorder="1" applyAlignment="1">
      <alignment horizontal="center" vertical="center"/>
    </xf>
    <xf numFmtId="9" fontId="7" fillId="0" borderId="6" xfId="2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2" fontId="7" fillId="0" borderId="8" xfId="0" applyNumberFormat="1" applyFont="1" applyFill="1" applyBorder="1" applyAlignment="1">
      <alignment horizontal="center" vertical="center"/>
    </xf>
    <xf numFmtId="166" fontId="7" fillId="0" borderId="8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164" fontId="7" fillId="0" borderId="8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166" fontId="7" fillId="0" borderId="8" xfId="0" applyNumberFormat="1" applyFont="1" applyFill="1" applyBorder="1" applyAlignment="1">
      <alignment horizontal="center"/>
    </xf>
    <xf numFmtId="165" fontId="6" fillId="0" borderId="8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9" fontId="7" fillId="0" borderId="8" xfId="2" applyFont="1" applyFill="1" applyBorder="1" applyAlignment="1">
      <alignment horizontal="center" vertical="center"/>
    </xf>
    <xf numFmtId="9" fontId="7" fillId="0" borderId="9" xfId="2" applyFont="1" applyFill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2" fontId="7" fillId="6" borderId="8" xfId="0" applyNumberFormat="1" applyFont="1" applyFill="1" applyBorder="1" applyAlignment="1">
      <alignment horizontal="center" vertical="center"/>
    </xf>
    <xf numFmtId="166" fontId="7" fillId="6" borderId="8" xfId="0" applyNumberFormat="1" applyFont="1" applyFill="1" applyBorder="1" applyAlignment="1">
      <alignment horizontal="center" vertical="center"/>
    </xf>
    <xf numFmtId="165" fontId="7" fillId="6" borderId="8" xfId="0" applyNumberFormat="1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164" fontId="7" fillId="6" borderId="8" xfId="0" applyNumberFormat="1" applyFont="1" applyFill="1" applyBorder="1" applyAlignment="1">
      <alignment horizontal="center" vertical="center"/>
    </xf>
    <xf numFmtId="165" fontId="7" fillId="6" borderId="8" xfId="0" applyNumberFormat="1" applyFont="1" applyFill="1" applyBorder="1" applyAlignment="1">
      <alignment horizontal="center" vertical="center"/>
    </xf>
    <xf numFmtId="1" fontId="7" fillId="6" borderId="8" xfId="0" applyNumberFormat="1" applyFont="1" applyFill="1" applyBorder="1" applyAlignment="1">
      <alignment horizontal="center" vertical="center"/>
    </xf>
    <xf numFmtId="166" fontId="7" fillId="6" borderId="8" xfId="0" applyNumberFormat="1" applyFont="1" applyFill="1" applyBorder="1" applyAlignment="1">
      <alignment horizontal="center"/>
    </xf>
    <xf numFmtId="165" fontId="6" fillId="6" borderId="8" xfId="0" applyNumberFormat="1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9" fontId="7" fillId="6" borderId="8" xfId="2" applyFont="1" applyFill="1" applyBorder="1" applyAlignment="1">
      <alignment horizontal="center" vertical="center"/>
    </xf>
    <xf numFmtId="9" fontId="7" fillId="6" borderId="9" xfId="2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2" fontId="7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4" fontId="7" fillId="0" borderId="11" xfId="0" applyNumberFormat="1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center" vertical="center"/>
    </xf>
    <xf numFmtId="169" fontId="7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/>
    </xf>
    <xf numFmtId="165" fontId="6" fillId="0" borderId="11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9" fontId="7" fillId="0" borderId="11" xfId="2" applyFont="1" applyFill="1" applyBorder="1" applyAlignment="1">
      <alignment horizontal="center" vertical="center"/>
    </xf>
    <xf numFmtId="9" fontId="7" fillId="0" borderId="12" xfId="2" applyFont="1" applyFill="1" applyBorder="1" applyAlignment="1">
      <alignment horizontal="center" vertical="center"/>
    </xf>
    <xf numFmtId="166" fontId="7" fillId="0" borderId="0" xfId="0" applyNumberFormat="1" applyFont="1" applyAlignment="1">
      <alignment horizontal="center"/>
    </xf>
    <xf numFmtId="16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70" fontId="2" fillId="3" borderId="6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166" fontId="2" fillId="3" borderId="15" xfId="1" applyNumberFormat="1" applyFont="1" applyFill="1" applyBorder="1" applyAlignment="1">
      <alignment horizontal="center" vertical="center"/>
    </xf>
    <xf numFmtId="1" fontId="2" fillId="3" borderId="15" xfId="0" applyNumberFormat="1" applyFont="1" applyFill="1" applyBorder="1" applyAlignment="1">
      <alignment horizontal="center" vertical="center"/>
    </xf>
    <xf numFmtId="168" fontId="2" fillId="3" borderId="15" xfId="0" applyNumberFormat="1" applyFont="1" applyFill="1" applyBorder="1" applyAlignment="1">
      <alignment horizontal="center" vertical="center"/>
    </xf>
    <xf numFmtId="166" fontId="2" fillId="3" borderId="15" xfId="0" applyNumberFormat="1" applyFont="1" applyFill="1" applyBorder="1" applyAlignment="1">
      <alignment horizontal="center" vertical="center"/>
    </xf>
    <xf numFmtId="165" fontId="2" fillId="3" borderId="15" xfId="0" applyNumberFormat="1" applyFont="1" applyFill="1" applyBorder="1" applyAlignment="1">
      <alignment horizontal="center" vertical="center"/>
    </xf>
    <xf numFmtId="169" fontId="2" fillId="3" borderId="15" xfId="0" applyNumberFormat="1" applyFont="1" applyFill="1" applyBorder="1" applyAlignment="1">
      <alignment horizontal="center" vertical="center"/>
    </xf>
    <xf numFmtId="0" fontId="2" fillId="3" borderId="15" xfId="0" applyNumberFormat="1" applyFont="1" applyFill="1" applyBorder="1" applyAlignment="1">
      <alignment horizontal="center" vertical="center"/>
    </xf>
    <xf numFmtId="170" fontId="2" fillId="3" borderId="14" xfId="0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165" fontId="3" fillId="3" borderId="0" xfId="0" applyNumberFormat="1" applyFont="1" applyFill="1" applyAlignment="1">
      <alignment horizontal="center"/>
    </xf>
    <xf numFmtId="1" fontId="2" fillId="3" borderId="14" xfId="0" applyNumberFormat="1" applyFont="1" applyFill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9" fontId="3" fillId="0" borderId="5" xfId="2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9" fontId="3" fillId="0" borderId="6" xfId="2" applyFont="1" applyFill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9" fontId="3" fillId="0" borderId="8" xfId="2" applyFont="1" applyFill="1" applyBorder="1" applyAlignment="1">
      <alignment horizontal="center"/>
    </xf>
    <xf numFmtId="9" fontId="3" fillId="0" borderId="9" xfId="2" applyFont="1" applyFill="1" applyBorder="1" applyAlignment="1">
      <alignment horizontal="center"/>
    </xf>
    <xf numFmtId="165" fontId="3" fillId="6" borderId="8" xfId="0" applyNumberFormat="1" applyFont="1" applyFill="1" applyBorder="1" applyAlignment="1">
      <alignment horizontal="center"/>
    </xf>
    <xf numFmtId="2" fontId="3" fillId="6" borderId="8" xfId="0" applyNumberFormat="1" applyFont="1" applyFill="1" applyBorder="1" applyAlignment="1">
      <alignment horizontal="center"/>
    </xf>
    <xf numFmtId="166" fontId="3" fillId="6" borderId="8" xfId="0" applyNumberFormat="1" applyFont="1" applyFill="1" applyBorder="1" applyAlignment="1">
      <alignment horizontal="center"/>
    </xf>
    <xf numFmtId="165" fontId="6" fillId="6" borderId="8" xfId="0" applyNumberFormat="1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9" fontId="3" fillId="6" borderId="8" xfId="2" applyFont="1" applyFill="1" applyBorder="1" applyAlignment="1">
      <alignment horizontal="center"/>
    </xf>
    <xf numFmtId="9" fontId="3" fillId="6" borderId="9" xfId="2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center"/>
    </xf>
    <xf numFmtId="166" fontId="3" fillId="0" borderId="8" xfId="0" applyNumberFormat="1" applyFont="1" applyFill="1" applyBorder="1" applyAlignment="1">
      <alignment horizontal="center"/>
    </xf>
    <xf numFmtId="165" fontId="6" fillId="0" borderId="8" xfId="0" applyNumberFormat="1" applyFont="1" applyFill="1" applyBorder="1" applyAlignment="1">
      <alignment horizontal="center"/>
    </xf>
    <xf numFmtId="165" fontId="7" fillId="8" borderId="8" xfId="0" applyNumberFormat="1" applyFont="1" applyFill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/>
    </xf>
    <xf numFmtId="166" fontId="3" fillId="0" borderId="11" xfId="0" applyNumberFormat="1" applyFont="1" applyBorder="1" applyAlignment="1">
      <alignment horizontal="center"/>
    </xf>
    <xf numFmtId="165" fontId="6" fillId="0" borderId="11" xfId="0" applyNumberFormat="1" applyFont="1" applyBorder="1" applyAlignment="1">
      <alignment horizontal="center"/>
    </xf>
    <xf numFmtId="165" fontId="7" fillId="8" borderId="11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9" fontId="3" fillId="0" borderId="11" xfId="2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9" fontId="3" fillId="0" borderId="12" xfId="2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9" fontId="2" fillId="3" borderId="3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2" fontId="8" fillId="4" borderId="5" xfId="0" applyNumberFormat="1" applyFont="1" applyFill="1" applyBorder="1" applyAlignment="1">
      <alignment horizontal="center" vertical="center"/>
    </xf>
    <xf numFmtId="166" fontId="8" fillId="4" borderId="5" xfId="0" applyNumberFormat="1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/>
    </xf>
    <xf numFmtId="164" fontId="8" fillId="4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2" fontId="9" fillId="4" borderId="5" xfId="0" applyNumberFormat="1" applyFont="1" applyFill="1" applyBorder="1" applyAlignment="1">
      <alignment horizontal="center" vertical="center"/>
    </xf>
    <xf numFmtId="166" fontId="9" fillId="4" borderId="5" xfId="0" applyNumberFormat="1" applyFont="1" applyFill="1" applyBorder="1" applyAlignment="1">
      <alignment horizontal="center"/>
    </xf>
    <xf numFmtId="165" fontId="9" fillId="4" borderId="5" xfId="0" applyNumberFormat="1" applyFont="1" applyFill="1" applyBorder="1" applyAlignment="1">
      <alignment horizontal="center" vertical="center"/>
    </xf>
    <xf numFmtId="165" fontId="6" fillId="4" borderId="5" xfId="0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9" fontId="9" fillId="4" borderId="5" xfId="2" applyFont="1" applyFill="1" applyBorder="1" applyAlignment="1">
      <alignment horizontal="center" vertical="center"/>
    </xf>
    <xf numFmtId="9" fontId="9" fillId="4" borderId="6" xfId="2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4" borderId="8" xfId="0" applyNumberFormat="1" applyFont="1" applyFill="1" applyBorder="1" applyAlignment="1">
      <alignment horizontal="center" vertical="center"/>
    </xf>
    <xf numFmtId="166" fontId="8" fillId="4" borderId="8" xfId="0" applyNumberFormat="1" applyFont="1" applyFill="1" applyBorder="1" applyAlignment="1">
      <alignment horizontal="center" vertical="center"/>
    </xf>
    <xf numFmtId="165" fontId="8" fillId="4" borderId="8" xfId="0" applyNumberFormat="1" applyFont="1" applyFill="1" applyBorder="1" applyAlignment="1">
      <alignment horizontal="center" vertical="center"/>
    </xf>
    <xf numFmtId="1" fontId="8" fillId="4" borderId="8" xfId="0" applyNumberFormat="1" applyFont="1" applyFill="1" applyBorder="1" applyAlignment="1">
      <alignment horizontal="center" vertical="center"/>
    </xf>
    <xf numFmtId="164" fontId="8" fillId="4" borderId="8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2" fontId="9" fillId="4" borderId="8" xfId="0" applyNumberFormat="1" applyFont="1" applyFill="1" applyBorder="1" applyAlignment="1">
      <alignment horizontal="center" vertical="center"/>
    </xf>
    <xf numFmtId="166" fontId="9" fillId="4" borderId="8" xfId="0" applyNumberFormat="1" applyFont="1" applyFill="1" applyBorder="1" applyAlignment="1">
      <alignment horizontal="center"/>
    </xf>
    <xf numFmtId="165" fontId="9" fillId="4" borderId="8" xfId="0" applyNumberFormat="1" applyFont="1" applyFill="1" applyBorder="1" applyAlignment="1">
      <alignment horizontal="center" vertical="center"/>
    </xf>
    <xf numFmtId="165" fontId="6" fillId="4" borderId="8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9" fontId="9" fillId="4" borderId="8" xfId="2" applyFont="1" applyFill="1" applyBorder="1" applyAlignment="1">
      <alignment horizontal="center" vertical="center"/>
    </xf>
    <xf numFmtId="9" fontId="9" fillId="4" borderId="9" xfId="2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center" vertical="center"/>
    </xf>
    <xf numFmtId="166" fontId="8" fillId="0" borderId="8" xfId="0" applyNumberFormat="1" applyFont="1" applyFill="1" applyBorder="1" applyAlignment="1">
      <alignment horizontal="center" vertical="center"/>
    </xf>
    <xf numFmtId="165" fontId="8" fillId="0" borderId="8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/>
    </xf>
    <xf numFmtId="166" fontId="9" fillId="0" borderId="8" xfId="0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 vertical="center"/>
    </xf>
    <xf numFmtId="9" fontId="9" fillId="0" borderId="8" xfId="2" applyFont="1" applyFill="1" applyBorder="1" applyAlignment="1">
      <alignment horizontal="center" vertical="center"/>
    </xf>
    <xf numFmtId="9" fontId="9" fillId="0" borderId="9" xfId="2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65" fontId="9" fillId="7" borderId="8" xfId="0" applyNumberFormat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165" fontId="9" fillId="2" borderId="8" xfId="0" applyNumberFormat="1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166" fontId="8" fillId="4" borderId="11" xfId="0" applyNumberFormat="1" applyFont="1" applyFill="1" applyBorder="1" applyAlignment="1">
      <alignment horizontal="center" vertical="center"/>
    </xf>
    <xf numFmtId="165" fontId="8" fillId="4" borderId="11" xfId="0" applyNumberFormat="1" applyFont="1" applyFill="1" applyBorder="1" applyAlignment="1">
      <alignment horizontal="center" vertical="center"/>
    </xf>
    <xf numFmtId="1" fontId="8" fillId="4" borderId="11" xfId="0" applyNumberFormat="1" applyFont="1" applyFill="1" applyBorder="1" applyAlignment="1">
      <alignment horizontal="center" vertical="center"/>
    </xf>
    <xf numFmtId="164" fontId="8" fillId="4" borderId="11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2" fontId="9" fillId="4" borderId="11" xfId="0" applyNumberFormat="1" applyFont="1" applyFill="1" applyBorder="1" applyAlignment="1">
      <alignment horizontal="center" vertical="center"/>
    </xf>
    <xf numFmtId="166" fontId="9" fillId="4" borderId="11" xfId="0" applyNumberFormat="1" applyFont="1" applyFill="1" applyBorder="1" applyAlignment="1">
      <alignment horizontal="center"/>
    </xf>
    <xf numFmtId="165" fontId="6" fillId="4" borderId="11" xfId="0" applyNumberFormat="1" applyFont="1" applyFill="1" applyBorder="1" applyAlignment="1">
      <alignment horizontal="center" vertical="center"/>
    </xf>
    <xf numFmtId="165" fontId="9" fillId="4" borderId="11" xfId="0" applyNumberFormat="1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9" fontId="9" fillId="4" borderId="11" xfId="2" applyFont="1" applyFill="1" applyBorder="1" applyAlignment="1">
      <alignment horizontal="center" vertical="center"/>
    </xf>
    <xf numFmtId="9" fontId="9" fillId="4" borderId="12" xfId="2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9" fontId="3" fillId="0" borderId="0" xfId="2" applyFont="1" applyAlignment="1">
      <alignment horizontal="center"/>
    </xf>
    <xf numFmtId="0" fontId="9" fillId="2" borderId="8" xfId="0" applyFont="1" applyFill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/>
    </xf>
    <xf numFmtId="1" fontId="5" fillId="4" borderId="10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8" fontId="5" fillId="0" borderId="5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8" fontId="5" fillId="0" borderId="4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8" fontId="5" fillId="0" borderId="11" xfId="0" applyNumberFormat="1" applyFont="1" applyFill="1" applyBorder="1" applyAlignment="1">
      <alignment horizontal="center"/>
    </xf>
    <xf numFmtId="8" fontId="5" fillId="0" borderId="1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1" fontId="2" fillId="5" borderId="4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5" fontId="2" fillId="5" borderId="5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/>
    </xf>
    <xf numFmtId="171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1" fontId="5" fillId="0" borderId="10" xfId="0" applyNumberFormat="1" applyFont="1" applyFill="1" applyBorder="1" applyAlignment="1">
      <alignment horizontal="center"/>
    </xf>
    <xf numFmtId="169" fontId="3" fillId="0" borderId="0" xfId="0" applyNumberFormat="1" applyFont="1" applyAlignment="1">
      <alignment horizontal="center"/>
    </xf>
    <xf numFmtId="166" fontId="2" fillId="5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/>
    </xf>
    <xf numFmtId="165" fontId="2" fillId="5" borderId="6" xfId="0" applyNumberFormat="1" applyFont="1" applyFill="1" applyBorder="1" applyAlignment="1">
      <alignment horizontal="center" vertical="center"/>
    </xf>
    <xf numFmtId="167" fontId="2" fillId="5" borderId="5" xfId="0" applyNumberFormat="1" applyFont="1" applyFill="1" applyBorder="1" applyAlignment="1">
      <alignment horizontal="center" vertical="center"/>
    </xf>
    <xf numFmtId="8" fontId="2" fillId="5" borderId="6" xfId="0" applyNumberFormat="1" applyFont="1" applyFill="1" applyBorder="1" applyAlignment="1">
      <alignment horizontal="center" vertical="center"/>
    </xf>
    <xf numFmtId="167" fontId="2" fillId="5" borderId="4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/>
    </xf>
    <xf numFmtId="167" fontId="2" fillId="5" borderId="8" xfId="0" applyNumberFormat="1" applyFont="1" applyFill="1" applyBorder="1" applyAlignment="1">
      <alignment horizontal="center" vertical="center"/>
    </xf>
    <xf numFmtId="8" fontId="2" fillId="5" borderId="9" xfId="0" applyNumberFormat="1" applyFont="1" applyFill="1" applyBorder="1" applyAlignment="1">
      <alignment horizontal="center" vertical="center"/>
    </xf>
    <xf numFmtId="167" fontId="2" fillId="5" borderId="7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167" fontId="2" fillId="5" borderId="11" xfId="0" applyNumberFormat="1" applyFont="1" applyFill="1" applyBorder="1" applyAlignment="1">
      <alignment horizontal="center" vertical="center"/>
    </xf>
    <xf numFmtId="8" fontId="2" fillId="5" borderId="12" xfId="0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center" vertical="center"/>
    </xf>
    <xf numFmtId="167" fontId="2" fillId="5" borderId="10" xfId="0" applyNumberFormat="1" applyFont="1" applyFill="1" applyBorder="1" applyAlignment="1">
      <alignment horizontal="center" vertical="center"/>
    </xf>
    <xf numFmtId="1" fontId="2" fillId="5" borderId="11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166" fontId="2" fillId="5" borderId="11" xfId="0" applyNumberFormat="1" applyFont="1" applyFill="1" applyBorder="1" applyAlignment="1">
      <alignment horizontal="center" vertical="center"/>
    </xf>
    <xf numFmtId="164" fontId="2" fillId="5" borderId="11" xfId="0" applyNumberFormat="1" applyFont="1" applyFill="1" applyBorder="1" applyAlignment="1">
      <alignment horizontal="center" vertical="center"/>
    </xf>
    <xf numFmtId="165" fontId="2" fillId="5" borderId="11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/>
    </xf>
    <xf numFmtId="167" fontId="2" fillId="5" borderId="11" xfId="0" applyNumberFormat="1" applyFont="1" applyFill="1" applyBorder="1" applyAlignment="1">
      <alignment horizontal="center"/>
    </xf>
    <xf numFmtId="8" fontId="2" fillId="5" borderId="12" xfId="0" applyNumberFormat="1" applyFont="1" applyFill="1" applyBorder="1" applyAlignment="1">
      <alignment horizontal="center"/>
    </xf>
    <xf numFmtId="1" fontId="2" fillId="5" borderId="10" xfId="0" applyNumberFormat="1" applyFont="1" applyFill="1" applyBorder="1" applyAlignment="1">
      <alignment horizontal="center"/>
    </xf>
    <xf numFmtId="167" fontId="2" fillId="5" borderId="1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169" fontId="10" fillId="0" borderId="0" xfId="0" applyNumberFormat="1" applyFont="1" applyFill="1" applyBorder="1" applyAlignment="1">
      <alignment horizontal="center" vertical="center"/>
    </xf>
    <xf numFmtId="167" fontId="7" fillId="0" borderId="8" xfId="0" applyNumberFormat="1" applyFont="1" applyFill="1" applyBorder="1" applyAlignment="1">
      <alignment horizontal="center" vertical="center"/>
    </xf>
    <xf numFmtId="8" fontId="7" fillId="0" borderId="9" xfId="0" applyNumberFormat="1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167" fontId="7" fillId="0" borderId="7" xfId="0" applyNumberFormat="1" applyFont="1" applyFill="1" applyBorder="1" applyAlignment="1">
      <alignment horizontal="center" vertical="center"/>
    </xf>
    <xf numFmtId="169" fontId="7" fillId="0" borderId="6" xfId="0" applyNumberFormat="1" applyFont="1" applyFill="1" applyBorder="1" applyAlignment="1">
      <alignment horizontal="center" vertical="center"/>
    </xf>
    <xf numFmtId="167" fontId="7" fillId="0" borderId="5" xfId="0" applyNumberFormat="1" applyFont="1" applyFill="1" applyBorder="1" applyAlignment="1">
      <alignment horizontal="center" vertical="center"/>
    </xf>
    <xf numFmtId="8" fontId="7" fillId="0" borderId="6" xfId="0" applyNumberFormat="1" applyFont="1" applyFill="1" applyBorder="1" applyAlignment="1">
      <alignment horizontal="center" vertical="center"/>
    </xf>
    <xf numFmtId="167" fontId="7" fillId="0" borderId="11" xfId="0" applyNumberFormat="1" applyFont="1" applyFill="1" applyBorder="1" applyAlignment="1">
      <alignment horizontal="center" vertical="center"/>
    </xf>
    <xf numFmtId="8" fontId="7" fillId="0" borderId="12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/>
    </xf>
    <xf numFmtId="167" fontId="7" fillId="0" borderId="10" xfId="0" applyNumberFormat="1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166" fontId="5" fillId="0" borderId="19" xfId="0" applyNumberFormat="1" applyFont="1" applyFill="1" applyBorder="1" applyAlignment="1">
      <alignment horizontal="center" vertical="center"/>
    </xf>
    <xf numFmtId="164" fontId="5" fillId="0" borderId="19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19" xfId="0" applyFont="1" applyFill="1" applyBorder="1" applyAlignment="1">
      <alignment horizontal="center"/>
    </xf>
    <xf numFmtId="8" fontId="5" fillId="0" borderId="19" xfId="0" applyNumberFormat="1" applyFont="1" applyFill="1" applyBorder="1" applyAlignment="1">
      <alignment horizontal="center"/>
    </xf>
    <xf numFmtId="8" fontId="2" fillId="0" borderId="19" xfId="0" applyNumberFormat="1" applyFont="1" applyFill="1" applyBorder="1" applyAlignment="1">
      <alignment horizontal="center"/>
    </xf>
    <xf numFmtId="1" fontId="5" fillId="0" borderId="19" xfId="0" applyNumberFormat="1" applyFont="1" applyFill="1" applyBorder="1" applyAlignment="1">
      <alignment horizontal="center"/>
    </xf>
    <xf numFmtId="1" fontId="2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166" fontId="2" fillId="0" borderId="19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5" fontId="2" fillId="0" borderId="19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2" fillId="0" borderId="19" xfId="0" applyFont="1" applyFill="1" applyBorder="1" applyAlignment="1">
      <alignment horizontal="center"/>
    </xf>
    <xf numFmtId="167" fontId="2" fillId="0" borderId="19" xfId="0" applyNumberFormat="1" applyFont="1" applyFill="1" applyBorder="1" applyAlignment="1">
      <alignment horizontal="center"/>
    </xf>
    <xf numFmtId="1" fontId="2" fillId="0" borderId="19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20" xfId="0" applyFont="1" applyFill="1" applyBorder="1" applyAlignment="1">
      <alignment horizontal="center" vertical="center"/>
    </xf>
    <xf numFmtId="167" fontId="2" fillId="0" borderId="20" xfId="0" applyNumberFormat="1" applyFont="1" applyFill="1" applyBorder="1" applyAlignment="1">
      <alignment horizontal="center" vertical="center"/>
    </xf>
    <xf numFmtId="8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7" fontId="7" fillId="2" borderId="5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167" fontId="7" fillId="2" borderId="8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7" fontId="7" fillId="2" borderId="11" xfId="0" applyNumberFormat="1" applyFont="1" applyFill="1" applyBorder="1" applyAlignment="1">
      <alignment horizontal="center" vertical="center"/>
    </xf>
    <xf numFmtId="165" fontId="2" fillId="5" borderId="12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165" fontId="5" fillId="4" borderId="9" xfId="0" applyNumberFormat="1" applyFont="1" applyFill="1" applyBorder="1" applyAlignment="1">
      <alignment horizontal="center" vertical="center"/>
    </xf>
    <xf numFmtId="165" fontId="5" fillId="4" borderId="12" xfId="0" applyNumberFormat="1" applyFont="1" applyFill="1" applyBorder="1" applyAlignment="1">
      <alignment horizontal="center" vertical="center"/>
    </xf>
    <xf numFmtId="1" fontId="9" fillId="4" borderId="5" xfId="0" applyNumberFormat="1" applyFont="1" applyFill="1" applyBorder="1" applyAlignment="1">
      <alignment horizontal="center" vertical="center"/>
    </xf>
    <xf numFmtId="164" fontId="9" fillId="4" borderId="5" xfId="0" applyNumberFormat="1" applyFont="1" applyFill="1" applyBorder="1" applyAlignment="1">
      <alignment horizontal="center" vertical="center"/>
    </xf>
    <xf numFmtId="165" fontId="9" fillId="4" borderId="6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8" fontId="9" fillId="0" borderId="11" xfId="0" applyNumberFormat="1" applyFont="1" applyFill="1" applyBorder="1" applyAlignment="1">
      <alignment horizontal="center" vertical="center"/>
    </xf>
    <xf numFmtId="1" fontId="9" fillId="0" borderId="10" xfId="1" applyNumberFormat="1" applyFont="1" applyFill="1" applyBorder="1" applyAlignment="1">
      <alignment horizontal="center" vertical="center"/>
    </xf>
    <xf numFmtId="8" fontId="9" fillId="0" borderId="11" xfId="0" applyNumberFormat="1" applyFont="1" applyFill="1" applyBorder="1" applyAlignment="1">
      <alignment horizontal="center"/>
    </xf>
    <xf numFmtId="8" fontId="9" fillId="0" borderId="10" xfId="0" applyNumberFormat="1" applyFont="1" applyFill="1" applyBorder="1" applyAlignment="1">
      <alignment horizontal="center"/>
    </xf>
    <xf numFmtId="8" fontId="9" fillId="0" borderId="12" xfId="0" applyNumberFormat="1" applyFont="1" applyFill="1" applyBorder="1" applyAlignment="1">
      <alignment horizontal="center"/>
    </xf>
    <xf numFmtId="0" fontId="9" fillId="0" borderId="1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5" fontId="7" fillId="0" borderId="9" xfId="0" applyNumberFormat="1" applyFont="1" applyFill="1" applyBorder="1" applyAlignment="1">
      <alignment horizontal="center" vertical="center"/>
    </xf>
    <xf numFmtId="169" fontId="7" fillId="6" borderId="9" xfId="0" applyNumberFormat="1" applyFont="1" applyFill="1" applyBorder="1" applyAlignment="1">
      <alignment horizontal="center" vertical="center"/>
    </xf>
    <xf numFmtId="167" fontId="7" fillId="6" borderId="8" xfId="0" applyNumberFormat="1" applyFont="1" applyFill="1" applyBorder="1" applyAlignment="1">
      <alignment horizontal="center" vertical="center"/>
    </xf>
    <xf numFmtId="8" fontId="7" fillId="6" borderId="9" xfId="0" applyNumberFormat="1" applyFont="1" applyFill="1" applyBorder="1" applyAlignment="1">
      <alignment horizontal="center" vertical="center"/>
    </xf>
    <xf numFmtId="1" fontId="7" fillId="6" borderId="7" xfId="0" applyNumberFormat="1" applyFont="1" applyFill="1" applyBorder="1" applyAlignment="1">
      <alignment horizontal="center" vertical="center"/>
    </xf>
    <xf numFmtId="167" fontId="7" fillId="6" borderId="7" xfId="0" applyNumberFormat="1" applyFont="1" applyFill="1" applyBorder="1" applyAlignment="1">
      <alignment horizontal="center" vertical="center"/>
    </xf>
    <xf numFmtId="167" fontId="7" fillId="6" borderId="10" xfId="0" applyNumberFormat="1" applyFont="1" applyFill="1" applyBorder="1" applyAlignment="1">
      <alignment horizontal="center" vertical="center"/>
    </xf>
    <xf numFmtId="167" fontId="7" fillId="6" borderId="11" xfId="0" applyNumberFormat="1" applyFont="1" applyFill="1" applyBorder="1" applyAlignment="1">
      <alignment horizontal="center" vertical="center"/>
    </xf>
    <xf numFmtId="8" fontId="7" fillId="6" borderId="12" xfId="0" applyNumberFormat="1" applyFont="1" applyFill="1" applyBorder="1" applyAlignment="1">
      <alignment horizontal="center" vertical="center"/>
    </xf>
    <xf numFmtId="1" fontId="7" fillId="6" borderId="10" xfId="0" applyNumberFormat="1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2" fontId="7" fillId="6" borderId="11" xfId="0" applyNumberFormat="1" applyFont="1" applyFill="1" applyBorder="1" applyAlignment="1">
      <alignment horizontal="center" vertical="center"/>
    </xf>
    <xf numFmtId="164" fontId="7" fillId="6" borderId="11" xfId="0" applyNumberFormat="1" applyFont="1" applyFill="1" applyBorder="1" applyAlignment="1">
      <alignment horizontal="center" vertical="center"/>
    </xf>
    <xf numFmtId="165" fontId="7" fillId="6" borderId="11" xfId="0" applyNumberFormat="1" applyFont="1" applyFill="1" applyBorder="1" applyAlignment="1">
      <alignment horizontal="center" vertical="center"/>
    </xf>
    <xf numFmtId="1" fontId="7" fillId="6" borderId="11" xfId="0" applyNumberFormat="1" applyFont="1" applyFill="1" applyBorder="1" applyAlignment="1">
      <alignment horizontal="center" vertical="center"/>
    </xf>
    <xf numFmtId="165" fontId="7" fillId="6" borderId="12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 vertical="center"/>
    </xf>
    <xf numFmtId="1" fontId="8" fillId="0" borderId="11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8" fontId="9" fillId="4" borderId="5" xfId="0" applyNumberFormat="1" applyFont="1" applyFill="1" applyBorder="1" applyAlignment="1">
      <alignment horizontal="center" vertical="center"/>
    </xf>
    <xf numFmtId="1" fontId="9" fillId="4" borderId="4" xfId="1" applyNumberFormat="1" applyFont="1" applyFill="1" applyBorder="1" applyAlignment="1">
      <alignment horizontal="center" vertical="center"/>
    </xf>
    <xf numFmtId="8" fontId="9" fillId="4" borderId="5" xfId="0" applyNumberFormat="1" applyFont="1" applyFill="1" applyBorder="1" applyAlignment="1">
      <alignment horizontal="center"/>
    </xf>
    <xf numFmtId="8" fontId="9" fillId="4" borderId="4" xfId="0" applyNumberFormat="1" applyFont="1" applyFill="1" applyBorder="1" applyAlignment="1">
      <alignment horizontal="center"/>
    </xf>
    <xf numFmtId="8" fontId="9" fillId="4" borderId="6" xfId="0" applyNumberFormat="1" applyFont="1" applyFill="1" applyBorder="1" applyAlignment="1">
      <alignment horizontal="center"/>
    </xf>
    <xf numFmtId="0" fontId="9" fillId="4" borderId="4" xfId="0" applyNumberFormat="1" applyFont="1" applyFill="1" applyBorder="1" applyAlignment="1">
      <alignment horizontal="center"/>
    </xf>
    <xf numFmtId="0" fontId="2" fillId="3" borderId="22" xfId="6" applyFont="1" applyFill="1" applyBorder="1" applyAlignment="1">
      <alignment horizontal="center"/>
    </xf>
    <xf numFmtId="0" fontId="2" fillId="3" borderId="23" xfId="6" applyFont="1" applyFill="1" applyBorder="1" applyAlignment="1">
      <alignment horizontal="center"/>
    </xf>
    <xf numFmtId="165" fontId="2" fillId="3" borderId="23" xfId="6" applyNumberFormat="1" applyFont="1" applyFill="1" applyBorder="1" applyAlignment="1">
      <alignment horizontal="center"/>
    </xf>
    <xf numFmtId="0" fontId="2" fillId="3" borderId="24" xfId="6" applyFont="1" applyFill="1" applyBorder="1" applyAlignment="1">
      <alignment horizontal="center"/>
    </xf>
    <xf numFmtId="0" fontId="2" fillId="3" borderId="28" xfId="6" applyFont="1" applyFill="1" applyBorder="1" applyAlignment="1">
      <alignment horizontal="center"/>
    </xf>
    <xf numFmtId="0" fontId="2" fillId="3" borderId="29" xfId="6" applyFont="1" applyFill="1" applyBorder="1" applyAlignment="1">
      <alignment horizontal="center"/>
    </xf>
    <xf numFmtId="0" fontId="2" fillId="3" borderId="30" xfId="6" applyFont="1" applyFill="1" applyBorder="1" applyAlignment="1">
      <alignment horizontal="center"/>
    </xf>
    <xf numFmtId="9" fontId="2" fillId="2" borderId="28" xfId="7" applyNumberFormat="1" applyFont="1" applyFill="1" applyBorder="1" applyAlignment="1">
      <alignment horizontal="center"/>
    </xf>
    <xf numFmtId="9" fontId="2" fillId="2" borderId="29" xfId="7" applyNumberFormat="1" applyFont="1" applyFill="1" applyBorder="1" applyAlignment="1">
      <alignment horizontal="center"/>
    </xf>
    <xf numFmtId="9" fontId="2" fillId="2" borderId="30" xfId="7" applyNumberFormat="1" applyFont="1" applyFill="1" applyBorder="1" applyAlignment="1">
      <alignment horizontal="center"/>
    </xf>
    <xf numFmtId="0" fontId="2" fillId="3" borderId="28" xfId="5" applyFont="1" applyFill="1" applyBorder="1" applyAlignment="1">
      <alignment horizontal="center"/>
    </xf>
    <xf numFmtId="0" fontId="2" fillId="3" borderId="30" xfId="5" applyFont="1" applyFill="1" applyBorder="1" applyAlignment="1">
      <alignment horizontal="center"/>
    </xf>
    <xf numFmtId="9" fontId="2" fillId="2" borderId="28" xfId="4" applyNumberFormat="1" applyFont="1" applyFill="1" applyBorder="1" applyAlignment="1">
      <alignment horizontal="center"/>
    </xf>
    <xf numFmtId="9" fontId="2" fillId="2" borderId="30" xfId="4" applyNumberFormat="1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166" fontId="2" fillId="0" borderId="23" xfId="0" applyNumberFormat="1" applyFont="1" applyBorder="1" applyAlignment="1">
      <alignment horizontal="center"/>
    </xf>
    <xf numFmtId="167" fontId="2" fillId="0" borderId="23" xfId="0" applyNumberFormat="1" applyFont="1" applyBorder="1" applyAlignment="1">
      <alignment horizontal="center"/>
    </xf>
    <xf numFmtId="167" fontId="2" fillId="0" borderId="24" xfId="0" applyNumberFormat="1" applyFont="1" applyBorder="1" applyAlignment="1">
      <alignment horizontal="center"/>
    </xf>
    <xf numFmtId="9" fontId="2" fillId="0" borderId="22" xfId="2" applyFont="1" applyBorder="1" applyAlignment="1">
      <alignment horizontal="center"/>
    </xf>
    <xf numFmtId="9" fontId="2" fillId="0" borderId="23" xfId="2" applyFont="1" applyBorder="1" applyAlignment="1">
      <alignment horizontal="center"/>
    </xf>
    <xf numFmtId="9" fontId="2" fillId="0" borderId="24" xfId="2" applyFont="1" applyBorder="1" applyAlignment="1">
      <alignment horizontal="center"/>
    </xf>
    <xf numFmtId="9" fontId="2" fillId="0" borderId="22" xfId="0" applyNumberFormat="1" applyFont="1" applyBorder="1" applyAlignment="1">
      <alignment horizontal="center"/>
    </xf>
    <xf numFmtId="9" fontId="2" fillId="0" borderId="24" xfId="0" applyNumberFormat="1" applyFont="1" applyBorder="1" applyAlignment="1">
      <alignment horizontal="center"/>
    </xf>
    <xf numFmtId="16" fontId="2" fillId="0" borderId="22" xfId="0" applyNumberFormat="1" applyFont="1" applyBorder="1" applyAlignment="1">
      <alignment horizontal="center"/>
    </xf>
    <xf numFmtId="16" fontId="2" fillId="0" borderId="23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166" fontId="2" fillId="4" borderId="8" xfId="0" applyNumberFormat="1" applyFont="1" applyFill="1" applyBorder="1" applyAlignment="1">
      <alignment horizontal="center"/>
    </xf>
    <xf numFmtId="167" fontId="2" fillId="4" borderId="8" xfId="0" applyNumberFormat="1" applyFont="1" applyFill="1" applyBorder="1" applyAlignment="1">
      <alignment horizontal="center"/>
    </xf>
    <xf numFmtId="167" fontId="2" fillId="4" borderId="33" xfId="0" applyNumberFormat="1" applyFont="1" applyFill="1" applyBorder="1" applyAlignment="1">
      <alignment horizontal="center"/>
    </xf>
    <xf numFmtId="9" fontId="2" fillId="4" borderId="32" xfId="2" applyFont="1" applyFill="1" applyBorder="1" applyAlignment="1">
      <alignment horizontal="center"/>
    </xf>
    <xf numFmtId="9" fontId="2" fillId="4" borderId="8" xfId="2" applyFont="1" applyFill="1" applyBorder="1" applyAlignment="1">
      <alignment horizontal="center"/>
    </xf>
    <xf numFmtId="9" fontId="2" fillId="4" borderId="33" xfId="2" applyFont="1" applyFill="1" applyBorder="1" applyAlignment="1">
      <alignment horizontal="center"/>
    </xf>
    <xf numFmtId="9" fontId="2" fillId="4" borderId="32" xfId="0" applyNumberFormat="1" applyFont="1" applyFill="1" applyBorder="1" applyAlignment="1">
      <alignment horizontal="center"/>
    </xf>
    <xf numFmtId="9" fontId="2" fillId="4" borderId="33" xfId="0" applyNumberFormat="1" applyFont="1" applyFill="1" applyBorder="1" applyAlignment="1">
      <alignment horizontal="center"/>
    </xf>
    <xf numFmtId="16" fontId="2" fillId="4" borderId="32" xfId="0" applyNumberFormat="1" applyFont="1" applyFill="1" applyBorder="1" applyAlignment="1">
      <alignment horizontal="center"/>
    </xf>
    <xf numFmtId="16" fontId="2" fillId="4" borderId="8" xfId="0" applyNumberFormat="1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7" fontId="2" fillId="0" borderId="8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9" fontId="2" fillId="0" borderId="32" xfId="2" applyFont="1" applyBorder="1" applyAlignment="1">
      <alignment horizontal="center"/>
    </xf>
    <xf numFmtId="9" fontId="2" fillId="0" borderId="8" xfId="2" applyFont="1" applyBorder="1" applyAlignment="1">
      <alignment horizontal="center"/>
    </xf>
    <xf numFmtId="9" fontId="2" fillId="0" borderId="8" xfId="2" applyFont="1" applyFill="1" applyBorder="1" applyAlignment="1">
      <alignment horizontal="center"/>
    </xf>
    <xf numFmtId="9" fontId="2" fillId="0" borderId="33" xfId="2" applyFont="1" applyBorder="1" applyAlignment="1">
      <alignment horizontal="center"/>
    </xf>
    <xf numFmtId="9" fontId="2" fillId="0" borderId="32" xfId="0" applyNumberFormat="1" applyFont="1" applyBorder="1" applyAlignment="1">
      <alignment horizontal="center"/>
    </xf>
    <xf numFmtId="9" fontId="2" fillId="0" borderId="33" xfId="0" applyNumberFormat="1" applyFont="1" applyBorder="1" applyAlignment="1">
      <alignment horizontal="center"/>
    </xf>
    <xf numFmtId="16" fontId="2" fillId="0" borderId="32" xfId="0" applyNumberFormat="1" applyFont="1" applyBorder="1" applyAlignment="1">
      <alignment horizontal="center"/>
    </xf>
    <xf numFmtId="16" fontId="2" fillId="0" borderId="8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3" borderId="34" xfId="7" applyFont="1" applyFill="1" applyBorder="1" applyAlignment="1">
      <alignment horizontal="center"/>
    </xf>
    <xf numFmtId="0" fontId="2" fillId="3" borderId="35" xfId="7" applyFont="1" applyFill="1" applyBorder="1" applyAlignment="1">
      <alignment horizontal="center"/>
    </xf>
    <xf numFmtId="165" fontId="2" fillId="3" borderId="35" xfId="7" applyNumberFormat="1" applyFont="1" applyFill="1" applyBorder="1" applyAlignment="1">
      <alignment horizontal="center"/>
    </xf>
    <xf numFmtId="0" fontId="2" fillId="3" borderId="36" xfId="7" applyFont="1" applyFill="1" applyBorder="1" applyAlignment="1">
      <alignment horizontal="center"/>
    </xf>
    <xf numFmtId="167" fontId="2" fillId="0" borderId="23" xfId="0" applyNumberFormat="1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167" fontId="2" fillId="0" borderId="24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67" fontId="2" fillId="0" borderId="33" xfId="0" applyNumberFormat="1" applyFont="1" applyFill="1" applyBorder="1" applyAlignment="1">
      <alignment horizontal="center"/>
    </xf>
    <xf numFmtId="167" fontId="2" fillId="0" borderId="0" xfId="0" applyNumberFormat="1" applyFont="1" applyFill="1" applyAlignment="1">
      <alignment horizontal="center"/>
    </xf>
    <xf numFmtId="0" fontId="2" fillId="0" borderId="28" xfId="0" applyFont="1" applyBorder="1" applyAlignment="1">
      <alignment horizontal="center"/>
    </xf>
    <xf numFmtId="167" fontId="2" fillId="0" borderId="29" xfId="0" applyNumberFormat="1" applyFont="1" applyBorder="1" applyAlignment="1">
      <alignment horizontal="center"/>
    </xf>
    <xf numFmtId="167" fontId="2" fillId="0" borderId="29" xfId="0" applyNumberFormat="1" applyFont="1" applyFill="1" applyBorder="1" applyAlignment="1">
      <alignment horizontal="center"/>
    </xf>
    <xf numFmtId="167" fontId="2" fillId="0" borderId="30" xfId="0" applyNumberFormat="1" applyFont="1" applyFill="1" applyBorder="1" applyAlignment="1">
      <alignment horizontal="center"/>
    </xf>
    <xf numFmtId="167" fontId="2" fillId="0" borderId="0" xfId="0" applyNumberFormat="1" applyFont="1" applyAlignment="1">
      <alignment horizontal="center"/>
    </xf>
    <xf numFmtId="0" fontId="2" fillId="2" borderId="34" xfId="5" applyFont="1" applyFill="1" applyBorder="1" applyAlignment="1">
      <alignment horizontal="center"/>
    </xf>
    <xf numFmtId="0" fontId="2" fillId="2" borderId="35" xfId="5" applyFont="1" applyFill="1" applyBorder="1" applyAlignment="1">
      <alignment horizontal="center"/>
    </xf>
    <xf numFmtId="0" fontId="2" fillId="2" borderId="36" xfId="5" applyFont="1" applyFill="1" applyBorder="1" applyAlignment="1">
      <alignment horizontal="center"/>
    </xf>
    <xf numFmtId="0" fontId="2" fillId="3" borderId="34" xfId="4" applyFont="1" applyFill="1" applyBorder="1" applyAlignment="1">
      <alignment horizontal="center"/>
    </xf>
    <xf numFmtId="0" fontId="2" fillId="3" borderId="35" xfId="4" applyFont="1" applyFill="1" applyBorder="1" applyAlignment="1">
      <alignment horizontal="center"/>
    </xf>
    <xf numFmtId="165" fontId="2" fillId="3" borderId="35" xfId="4" applyNumberFormat="1" applyFont="1" applyFill="1" applyBorder="1" applyAlignment="1">
      <alignment horizontal="center"/>
    </xf>
    <xf numFmtId="0" fontId="2" fillId="3" borderId="36" xfId="4" applyFont="1" applyFill="1" applyBorder="1" applyAlignment="1">
      <alignment horizontal="center"/>
    </xf>
    <xf numFmtId="0" fontId="2" fillId="5" borderId="32" xfId="0" applyFont="1" applyFill="1" applyBorder="1" applyAlignment="1">
      <alignment horizontal="center"/>
    </xf>
    <xf numFmtId="166" fontId="2" fillId="5" borderId="8" xfId="0" applyNumberFormat="1" applyFont="1" applyFill="1" applyBorder="1" applyAlignment="1">
      <alignment horizontal="center"/>
    </xf>
    <xf numFmtId="167" fontId="2" fillId="5" borderId="33" xfId="0" applyNumberFormat="1" applyFont="1" applyFill="1" applyBorder="1" applyAlignment="1">
      <alignment horizontal="center"/>
    </xf>
    <xf numFmtId="9" fontId="2" fillId="5" borderId="32" xfId="2" applyFont="1" applyFill="1" applyBorder="1" applyAlignment="1">
      <alignment horizontal="center"/>
    </xf>
    <xf numFmtId="9" fontId="2" fillId="5" borderId="8" xfId="2" applyFont="1" applyFill="1" applyBorder="1" applyAlignment="1">
      <alignment horizontal="center"/>
    </xf>
    <xf numFmtId="9" fontId="2" fillId="5" borderId="33" xfId="2" applyFont="1" applyFill="1" applyBorder="1" applyAlignment="1">
      <alignment horizontal="center"/>
    </xf>
    <xf numFmtId="16" fontId="2" fillId="5" borderId="32" xfId="0" applyNumberFormat="1" applyFont="1" applyFill="1" applyBorder="1" applyAlignment="1">
      <alignment horizontal="center"/>
    </xf>
    <xf numFmtId="16" fontId="2" fillId="5" borderId="8" xfId="0" applyNumberFormat="1" applyFont="1" applyFill="1" applyBorder="1" applyAlignment="1">
      <alignment horizontal="center"/>
    </xf>
    <xf numFmtId="0" fontId="2" fillId="5" borderId="33" xfId="0" applyFont="1" applyFill="1" applyBorder="1" applyAlignment="1">
      <alignment horizontal="center"/>
    </xf>
    <xf numFmtId="0" fontId="2" fillId="0" borderId="0" xfId="0" applyFont="1" applyFill="1"/>
    <xf numFmtId="166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/>
    <xf numFmtId="9" fontId="2" fillId="0" borderId="0" xfId="2" applyFont="1" applyFill="1"/>
    <xf numFmtId="0" fontId="2" fillId="3" borderId="32" xfId="6" applyFont="1" applyFill="1" applyBorder="1" applyAlignment="1">
      <alignment horizontal="center"/>
    </xf>
    <xf numFmtId="0" fontId="2" fillId="3" borderId="8" xfId="6" applyFont="1" applyFill="1" applyBorder="1" applyAlignment="1">
      <alignment horizontal="center"/>
    </xf>
    <xf numFmtId="165" fontId="2" fillId="3" borderId="8" xfId="6" applyNumberFormat="1" applyFont="1" applyFill="1" applyBorder="1" applyAlignment="1">
      <alignment horizontal="center"/>
    </xf>
    <xf numFmtId="0" fontId="2" fillId="3" borderId="33" xfId="6" applyFont="1" applyFill="1" applyBorder="1" applyAlignment="1">
      <alignment horizontal="center"/>
    </xf>
    <xf numFmtId="0" fontId="2" fillId="2" borderId="32" xfId="7" applyFont="1" applyFill="1" applyBorder="1" applyAlignment="1">
      <alignment horizontal="center"/>
    </xf>
    <xf numFmtId="0" fontId="2" fillId="2" borderId="8" xfId="7" applyFont="1" applyFill="1" applyBorder="1" applyAlignment="1">
      <alignment horizontal="center"/>
    </xf>
    <xf numFmtId="0" fontId="2" fillId="2" borderId="33" xfId="7" applyFont="1" applyFill="1" applyBorder="1" applyAlignment="1">
      <alignment horizontal="center"/>
    </xf>
    <xf numFmtId="0" fontId="2" fillId="3" borderId="32" xfId="5" applyFont="1" applyFill="1" applyBorder="1" applyAlignment="1">
      <alignment horizontal="center"/>
    </xf>
    <xf numFmtId="0" fontId="2" fillId="3" borderId="33" xfId="5" applyFont="1" applyFill="1" applyBorder="1" applyAlignment="1">
      <alignment horizontal="center"/>
    </xf>
    <xf numFmtId="9" fontId="2" fillId="2" borderId="37" xfId="4" applyNumberFormat="1" applyFont="1" applyFill="1" applyBorder="1" applyAlignment="1">
      <alignment horizontal="center" wrapText="1"/>
    </xf>
    <xf numFmtId="9" fontId="2" fillId="2" borderId="38" xfId="4" applyNumberFormat="1" applyFont="1" applyFill="1" applyBorder="1" applyAlignment="1">
      <alignment horizontal="center" wrapText="1"/>
    </xf>
    <xf numFmtId="0" fontId="2" fillId="3" borderId="39" xfId="6" applyFont="1" applyFill="1" applyBorder="1" applyAlignment="1">
      <alignment horizontal="center"/>
    </xf>
    <xf numFmtId="0" fontId="2" fillId="3" borderId="17" xfId="6" applyFont="1" applyFill="1" applyBorder="1" applyAlignment="1">
      <alignment horizontal="center"/>
    </xf>
    <xf numFmtId="0" fontId="2" fillId="6" borderId="32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166" fontId="2" fillId="6" borderId="8" xfId="0" applyNumberFormat="1" applyFont="1" applyFill="1" applyBorder="1" applyAlignment="1">
      <alignment horizontal="center"/>
    </xf>
    <xf numFmtId="167" fontId="2" fillId="6" borderId="8" xfId="0" applyNumberFormat="1" applyFont="1" applyFill="1" applyBorder="1" applyAlignment="1">
      <alignment horizontal="center"/>
    </xf>
    <xf numFmtId="167" fontId="2" fillId="6" borderId="33" xfId="0" applyNumberFormat="1" applyFont="1" applyFill="1" applyBorder="1" applyAlignment="1">
      <alignment horizontal="center"/>
    </xf>
    <xf numFmtId="9" fontId="2" fillId="6" borderId="32" xfId="2" applyFont="1" applyFill="1" applyBorder="1" applyAlignment="1">
      <alignment horizontal="center"/>
    </xf>
    <xf numFmtId="9" fontId="2" fillId="6" borderId="8" xfId="2" applyFont="1" applyFill="1" applyBorder="1" applyAlignment="1">
      <alignment horizontal="center"/>
    </xf>
    <xf numFmtId="9" fontId="2" fillId="6" borderId="33" xfId="2" applyFont="1" applyFill="1" applyBorder="1" applyAlignment="1">
      <alignment horizontal="center"/>
    </xf>
    <xf numFmtId="9" fontId="2" fillId="6" borderId="32" xfId="0" applyNumberFormat="1" applyFont="1" applyFill="1" applyBorder="1" applyAlignment="1">
      <alignment horizontal="center"/>
    </xf>
    <xf numFmtId="9" fontId="2" fillId="6" borderId="33" xfId="0" applyNumberFormat="1" applyFont="1" applyFill="1" applyBorder="1" applyAlignment="1">
      <alignment horizontal="center"/>
    </xf>
    <xf numFmtId="16" fontId="2" fillId="6" borderId="32" xfId="0" applyNumberFormat="1" applyFont="1" applyFill="1" applyBorder="1" applyAlignment="1">
      <alignment horizontal="center"/>
    </xf>
    <xf numFmtId="16" fontId="2" fillId="6" borderId="8" xfId="0" applyNumberFormat="1" applyFont="1" applyFill="1" applyBorder="1" applyAlignment="1">
      <alignment horizontal="center"/>
    </xf>
    <xf numFmtId="0" fontId="2" fillId="6" borderId="33" xfId="0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/>
    </xf>
    <xf numFmtId="0" fontId="2" fillId="6" borderId="29" xfId="0" applyFont="1" applyFill="1" applyBorder="1" applyAlignment="1">
      <alignment horizontal="center"/>
    </xf>
    <xf numFmtId="166" fontId="2" fillId="6" borderId="29" xfId="0" applyNumberFormat="1" applyFont="1" applyFill="1" applyBorder="1" applyAlignment="1">
      <alignment horizontal="center"/>
    </xf>
    <xf numFmtId="167" fontId="2" fillId="6" borderId="29" xfId="0" applyNumberFormat="1" applyFont="1" applyFill="1" applyBorder="1" applyAlignment="1">
      <alignment horizontal="center"/>
    </xf>
    <xf numFmtId="167" fontId="2" fillId="6" borderId="30" xfId="0" applyNumberFormat="1" applyFont="1" applyFill="1" applyBorder="1" applyAlignment="1">
      <alignment horizontal="center"/>
    </xf>
    <xf numFmtId="9" fontId="2" fillId="6" borderId="28" xfId="2" applyFont="1" applyFill="1" applyBorder="1" applyAlignment="1">
      <alignment horizontal="center"/>
    </xf>
    <xf numFmtId="9" fontId="2" fillId="6" borderId="29" xfId="2" applyFont="1" applyFill="1" applyBorder="1" applyAlignment="1">
      <alignment horizontal="center"/>
    </xf>
    <xf numFmtId="9" fontId="2" fillId="6" borderId="30" xfId="2" applyFont="1" applyFill="1" applyBorder="1" applyAlignment="1">
      <alignment horizontal="center"/>
    </xf>
    <xf numFmtId="9" fontId="2" fillId="6" borderId="28" xfId="0" applyNumberFormat="1" applyFont="1" applyFill="1" applyBorder="1" applyAlignment="1">
      <alignment horizontal="center"/>
    </xf>
    <xf numFmtId="9" fontId="2" fillId="6" borderId="30" xfId="0" applyNumberFormat="1" applyFont="1" applyFill="1" applyBorder="1" applyAlignment="1">
      <alignment horizontal="center"/>
    </xf>
    <xf numFmtId="16" fontId="2" fillId="6" borderId="28" xfId="0" applyNumberFormat="1" applyFont="1" applyFill="1" applyBorder="1" applyAlignment="1">
      <alignment horizontal="center"/>
    </xf>
    <xf numFmtId="16" fontId="2" fillId="6" borderId="29" xfId="0" applyNumberFormat="1" applyFont="1" applyFill="1" applyBorder="1" applyAlignment="1">
      <alignment horizontal="center"/>
    </xf>
    <xf numFmtId="0" fontId="2" fillId="6" borderId="30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16" fontId="2" fillId="0" borderId="32" xfId="0" applyNumberFormat="1" applyFont="1" applyFill="1" applyBorder="1" applyAlignment="1">
      <alignment horizontal="center"/>
    </xf>
    <xf numFmtId="16" fontId="2" fillId="0" borderId="8" xfId="0" applyNumberFormat="1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166" fontId="2" fillId="4" borderId="29" xfId="0" applyNumberFormat="1" applyFont="1" applyFill="1" applyBorder="1" applyAlignment="1">
      <alignment horizontal="center"/>
    </xf>
    <xf numFmtId="167" fontId="2" fillId="4" borderId="29" xfId="0" applyNumberFormat="1" applyFont="1" applyFill="1" applyBorder="1" applyAlignment="1">
      <alignment horizontal="center"/>
    </xf>
    <xf numFmtId="167" fontId="2" fillId="4" borderId="30" xfId="0" applyNumberFormat="1" applyFont="1" applyFill="1" applyBorder="1" applyAlignment="1">
      <alignment horizontal="center"/>
    </xf>
    <xf numFmtId="9" fontId="2" fillId="4" borderId="28" xfId="2" applyFont="1" applyFill="1" applyBorder="1" applyAlignment="1">
      <alignment horizontal="center"/>
    </xf>
    <xf numFmtId="9" fontId="2" fillId="4" borderId="29" xfId="2" applyFont="1" applyFill="1" applyBorder="1" applyAlignment="1">
      <alignment horizontal="center"/>
    </xf>
    <xf numFmtId="9" fontId="2" fillId="4" borderId="30" xfId="2" applyFont="1" applyFill="1" applyBorder="1" applyAlignment="1">
      <alignment horizontal="center"/>
    </xf>
    <xf numFmtId="9" fontId="2" fillId="4" borderId="28" xfId="0" applyNumberFormat="1" applyFont="1" applyFill="1" applyBorder="1" applyAlignment="1">
      <alignment horizontal="center"/>
    </xf>
    <xf numFmtId="9" fontId="2" fillId="4" borderId="30" xfId="0" applyNumberFormat="1" applyFont="1" applyFill="1" applyBorder="1" applyAlignment="1">
      <alignment horizontal="center"/>
    </xf>
    <xf numFmtId="16" fontId="2" fillId="4" borderId="28" xfId="0" applyNumberFormat="1" applyFont="1" applyFill="1" applyBorder="1" applyAlignment="1">
      <alignment horizontal="center"/>
    </xf>
    <xf numFmtId="16" fontId="2" fillId="4" borderId="29" xfId="0" applyNumberFormat="1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166" fontId="2" fillId="5" borderId="29" xfId="0" applyNumberFormat="1" applyFont="1" applyFill="1" applyBorder="1" applyAlignment="1">
      <alignment horizontal="center"/>
    </xf>
    <xf numFmtId="167" fontId="2" fillId="5" borderId="29" xfId="0" applyNumberFormat="1" applyFont="1" applyFill="1" applyBorder="1" applyAlignment="1">
      <alignment horizontal="center"/>
    </xf>
    <xf numFmtId="167" fontId="2" fillId="5" borderId="30" xfId="0" applyNumberFormat="1" applyFont="1" applyFill="1" applyBorder="1" applyAlignment="1">
      <alignment horizontal="center"/>
    </xf>
    <xf numFmtId="9" fontId="2" fillId="5" borderId="28" xfId="2" applyFont="1" applyFill="1" applyBorder="1" applyAlignment="1">
      <alignment horizontal="center"/>
    </xf>
    <xf numFmtId="9" fontId="2" fillId="5" borderId="29" xfId="2" applyFont="1" applyFill="1" applyBorder="1" applyAlignment="1">
      <alignment horizontal="center"/>
    </xf>
    <xf numFmtId="9" fontId="2" fillId="5" borderId="30" xfId="2" applyFont="1" applyFill="1" applyBorder="1" applyAlignment="1">
      <alignment horizontal="center"/>
    </xf>
    <xf numFmtId="16" fontId="2" fillId="5" borderId="28" xfId="0" applyNumberFormat="1" applyFont="1" applyFill="1" applyBorder="1" applyAlignment="1">
      <alignment horizontal="center"/>
    </xf>
    <xf numFmtId="16" fontId="2" fillId="5" borderId="29" xfId="0" applyNumberFormat="1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  <xf numFmtId="9" fontId="2" fillId="0" borderId="0" xfId="0" applyNumberFormat="1" applyFont="1" applyFill="1" applyAlignment="1">
      <alignment horizontal="center"/>
    </xf>
    <xf numFmtId="9" fontId="2" fillId="2" borderId="32" xfId="7" applyNumberFormat="1" applyFont="1" applyFill="1" applyBorder="1" applyAlignment="1">
      <alignment horizontal="center"/>
    </xf>
    <xf numFmtId="9" fontId="2" fillId="2" borderId="8" xfId="7" applyNumberFormat="1" applyFont="1" applyFill="1" applyBorder="1" applyAlignment="1">
      <alignment horizontal="center"/>
    </xf>
    <xf numFmtId="9" fontId="2" fillId="2" borderId="33" xfId="7" applyNumberFormat="1" applyFont="1" applyFill="1" applyBorder="1" applyAlignment="1">
      <alignment horizontal="center"/>
    </xf>
    <xf numFmtId="0" fontId="2" fillId="2" borderId="32" xfId="5" applyFont="1" applyFill="1" applyBorder="1" applyAlignment="1">
      <alignment horizontal="center"/>
    </xf>
    <xf numFmtId="0" fontId="2" fillId="2" borderId="33" xfId="5" applyFont="1" applyFill="1" applyBorder="1" applyAlignment="1">
      <alignment horizontal="center"/>
    </xf>
    <xf numFmtId="0" fontId="2" fillId="2" borderId="28" xfId="5" applyFont="1" applyFill="1" applyBorder="1" applyAlignment="1">
      <alignment horizontal="center"/>
    </xf>
    <xf numFmtId="0" fontId="2" fillId="2" borderId="30" xfId="5" applyFont="1" applyFill="1" applyBorder="1" applyAlignment="1">
      <alignment horizontal="center"/>
    </xf>
    <xf numFmtId="9" fontId="2" fillId="0" borderId="32" xfId="0" applyNumberFormat="1" applyFont="1" applyFill="1" applyBorder="1" applyAlignment="1">
      <alignment horizontal="center"/>
    </xf>
    <xf numFmtId="9" fontId="2" fillId="0" borderId="33" xfId="0" applyNumberFormat="1" applyFont="1" applyFill="1" applyBorder="1" applyAlignment="1">
      <alignment horizontal="center"/>
    </xf>
    <xf numFmtId="167" fontId="2" fillId="2" borderId="2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8" fontId="2" fillId="0" borderId="0" xfId="0" applyNumberFormat="1" applyFont="1" applyFill="1" applyBorder="1" applyAlignment="1">
      <alignment horizontal="center" vertical="center"/>
    </xf>
    <xf numFmtId="167" fontId="2" fillId="2" borderId="0" xfId="0" applyNumberFormat="1" applyFont="1" applyFill="1" applyBorder="1" applyAlignment="1">
      <alignment horizontal="center" vertical="center"/>
    </xf>
    <xf numFmtId="44" fontId="5" fillId="0" borderId="5" xfId="3" applyFont="1" applyBorder="1" applyAlignment="1">
      <alignment horizontal="center"/>
    </xf>
    <xf numFmtId="44" fontId="3" fillId="0" borderId="8" xfId="3" applyFont="1" applyBorder="1" applyAlignment="1">
      <alignment horizontal="center"/>
    </xf>
    <xf numFmtId="44" fontId="7" fillId="0" borderId="8" xfId="3" applyFont="1" applyBorder="1" applyAlignment="1">
      <alignment horizontal="center"/>
    </xf>
    <xf numFmtId="44" fontId="15" fillId="4" borderId="2" xfId="5" applyNumberFormat="1" applyFont="1" applyFill="1" applyBorder="1" applyAlignment="1">
      <alignment horizontal="center"/>
    </xf>
    <xf numFmtId="44" fontId="2" fillId="0" borderId="8" xfId="3" applyFont="1" applyBorder="1" applyAlignment="1">
      <alignment horizontal="center"/>
    </xf>
    <xf numFmtId="44" fontId="2" fillId="13" borderId="2" xfId="5" applyNumberFormat="1" applyFont="1" applyFill="1" applyBorder="1" applyAlignment="1">
      <alignment horizontal="center"/>
    </xf>
    <xf numFmtId="44" fontId="3" fillId="0" borderId="0" xfId="0" applyNumberFormat="1" applyFont="1"/>
    <xf numFmtId="44" fontId="8" fillId="0" borderId="11" xfId="3" applyFont="1" applyBorder="1" applyAlignment="1">
      <alignment horizontal="center"/>
    </xf>
    <xf numFmtId="0" fontId="3" fillId="2" borderId="41" xfId="0" applyFont="1" applyFill="1" applyBorder="1"/>
    <xf numFmtId="44" fontId="3" fillId="2" borderId="42" xfId="0" applyNumberFormat="1" applyFont="1" applyFill="1" applyBorder="1"/>
    <xf numFmtId="44" fontId="3" fillId="2" borderId="43" xfId="0" applyNumberFormat="1" applyFont="1" applyFill="1" applyBorder="1"/>
    <xf numFmtId="0" fontId="3" fillId="0" borderId="44" xfId="0" applyFont="1" applyBorder="1" applyAlignment="1">
      <alignment horizontal="left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44" fontId="5" fillId="0" borderId="48" xfId="3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44" fontId="2" fillId="0" borderId="33" xfId="3" applyFont="1" applyBorder="1" applyAlignment="1">
      <alignment horizontal="center"/>
    </xf>
    <xf numFmtId="0" fontId="15" fillId="4" borderId="49" xfId="5" applyFont="1" applyFill="1" applyBorder="1" applyAlignment="1">
      <alignment horizontal="center"/>
    </xf>
    <xf numFmtId="44" fontId="15" fillId="4" borderId="50" xfId="5" applyNumberFormat="1" applyFont="1" applyFill="1" applyBorder="1" applyAlignment="1">
      <alignment horizontal="center"/>
    </xf>
    <xf numFmtId="0" fontId="3" fillId="0" borderId="37" xfId="0" applyFont="1" applyBorder="1" applyAlignment="1">
      <alignment horizontal="center"/>
    </xf>
    <xf numFmtId="44" fontId="3" fillId="0" borderId="0" xfId="3" applyFont="1" applyBorder="1" applyAlignment="1">
      <alignment horizontal="center"/>
    </xf>
    <xf numFmtId="44" fontId="3" fillId="0" borderId="38" xfId="3" applyFont="1" applyBorder="1" applyAlignment="1">
      <alignment horizontal="center"/>
    </xf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center"/>
    </xf>
    <xf numFmtId="0" fontId="3" fillId="0" borderId="37" xfId="0" applyFont="1" applyBorder="1"/>
    <xf numFmtId="0" fontId="3" fillId="0" borderId="38" xfId="0" applyFont="1" applyBorder="1"/>
    <xf numFmtId="0" fontId="2" fillId="13" borderId="49" xfId="5" applyFont="1" applyFill="1" applyBorder="1" applyAlignment="1">
      <alignment horizontal="center"/>
    </xf>
    <xf numFmtId="44" fontId="2" fillId="13" borderId="50" xfId="5" applyNumberFormat="1" applyFont="1" applyFill="1" applyBorder="1" applyAlignment="1">
      <alignment horizontal="center"/>
    </xf>
    <xf numFmtId="0" fontId="2" fillId="13" borderId="51" xfId="5" applyFont="1" applyFill="1" applyBorder="1" applyAlignment="1">
      <alignment horizontal="center"/>
    </xf>
    <xf numFmtId="44" fontId="2" fillId="13" borderId="52" xfId="5" applyNumberFormat="1" applyFont="1" applyFill="1" applyBorder="1" applyAlignment="1">
      <alignment horizontal="center"/>
    </xf>
    <xf numFmtId="44" fontId="2" fillId="13" borderId="53" xfId="5" applyNumberFormat="1" applyFont="1" applyFill="1" applyBorder="1" applyAlignment="1">
      <alignment horizontal="center"/>
    </xf>
    <xf numFmtId="0" fontId="7" fillId="0" borderId="32" xfId="0" applyFont="1" applyBorder="1" applyAlignment="1">
      <alignment horizontal="center"/>
    </xf>
    <xf numFmtId="44" fontId="7" fillId="0" borderId="33" xfId="3" applyFont="1" applyBorder="1" applyAlignment="1">
      <alignment horizontal="center"/>
    </xf>
    <xf numFmtId="0" fontId="8" fillId="0" borderId="54" xfId="0" applyFont="1" applyBorder="1" applyAlignment="1">
      <alignment horizontal="center"/>
    </xf>
    <xf numFmtId="44" fontId="8" fillId="0" borderId="55" xfId="3" applyFont="1" applyBorder="1" applyAlignment="1">
      <alignment horizontal="center"/>
    </xf>
    <xf numFmtId="44" fontId="0" fillId="0" borderId="56" xfId="0" applyNumberFormat="1" applyBorder="1"/>
    <xf numFmtId="44" fontId="17" fillId="14" borderId="56" xfId="3" applyFont="1" applyFill="1" applyBorder="1" applyAlignment="1">
      <alignment horizontal="center"/>
    </xf>
    <xf numFmtId="0" fontId="18" fillId="14" borderId="56" xfId="0" applyFont="1" applyFill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9" fillId="0" borderId="56" xfId="0" applyFont="1" applyBorder="1"/>
    <xf numFmtId="0" fontId="19" fillId="0" borderId="56" xfId="0" applyFont="1" applyBorder="1" applyAlignment="1">
      <alignment horizontal="left"/>
    </xf>
    <xf numFmtId="0" fontId="20" fillId="14" borderId="56" xfId="0" applyFont="1" applyFill="1" applyBorder="1" applyAlignment="1">
      <alignment horizontal="center"/>
    </xf>
    <xf numFmtId="0" fontId="18" fillId="15" borderId="57" xfId="5" applyFont="1" applyFill="1" applyBorder="1" applyAlignment="1">
      <alignment horizontal="center"/>
    </xf>
    <xf numFmtId="44" fontId="18" fillId="15" borderId="57" xfId="5" applyNumberFormat="1" applyFont="1" applyFill="1" applyBorder="1" applyAlignment="1">
      <alignment horizontal="center"/>
    </xf>
    <xf numFmtId="0" fontId="16" fillId="15" borderId="57" xfId="0" applyFont="1" applyFill="1" applyBorder="1"/>
    <xf numFmtId="44" fontId="16" fillId="15" borderId="57" xfId="0" applyNumberFormat="1" applyFont="1" applyFill="1" applyBorder="1"/>
    <xf numFmtId="0" fontId="21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164" fontId="22" fillId="3" borderId="2" xfId="0" applyNumberFormat="1" applyFont="1" applyFill="1" applyBorder="1" applyAlignment="1">
      <alignment horizontal="center" vertical="center"/>
    </xf>
    <xf numFmtId="165" fontId="22" fillId="3" borderId="2" xfId="0" applyNumberFormat="1" applyFont="1" applyFill="1" applyBorder="1" applyAlignment="1">
      <alignment horizontal="center" vertical="center"/>
    </xf>
    <xf numFmtId="165" fontId="22" fillId="3" borderId="3" xfId="0" applyNumberFormat="1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167" fontId="2" fillId="3" borderId="2" xfId="0" applyNumberFormat="1" applyFont="1" applyFill="1" applyBorder="1" applyAlignment="1">
      <alignment horizontal="center" vertical="center"/>
    </xf>
    <xf numFmtId="8" fontId="2" fillId="3" borderId="3" xfId="0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  <xf numFmtId="167" fontId="2" fillId="3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7" fontId="5" fillId="0" borderId="5" xfId="0" applyNumberFormat="1" applyFont="1" applyFill="1" applyBorder="1" applyAlignment="1">
      <alignment horizontal="center" vertical="center"/>
    </xf>
    <xf numFmtId="8" fontId="2" fillId="0" borderId="6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7" fontId="5" fillId="0" borderId="4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8" fontId="2" fillId="0" borderId="9" xfId="0" applyNumberFormat="1" applyFont="1" applyFill="1" applyBorder="1" applyAlignment="1">
      <alignment horizontal="center" vertical="center"/>
    </xf>
    <xf numFmtId="167" fontId="5" fillId="0" borderId="9" xfId="0" applyNumberFormat="1" applyFont="1" applyFill="1" applyBorder="1" applyAlignment="1">
      <alignment horizontal="center" vertical="center"/>
    </xf>
    <xf numFmtId="167" fontId="5" fillId="0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8" fontId="2" fillId="0" borderId="12" xfId="0" applyNumberFormat="1" applyFont="1" applyFill="1" applyBorder="1" applyAlignment="1">
      <alignment horizontal="center" vertical="center"/>
    </xf>
    <xf numFmtId="167" fontId="5" fillId="0" borderId="12" xfId="0" applyNumberFormat="1" applyFont="1" applyFill="1" applyBorder="1" applyAlignment="1">
      <alignment horizontal="center" vertical="center"/>
    </xf>
    <xf numFmtId="167" fontId="5" fillId="0" borderId="1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67" fontId="5" fillId="0" borderId="20" xfId="0" applyNumberFormat="1" applyFont="1" applyFill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8" fontId="2" fillId="0" borderId="0" xfId="0" applyNumberFormat="1" applyFont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 applyAlignment="1">
      <alignment horizontal="center" vertical="center"/>
    </xf>
    <xf numFmtId="167" fontId="2" fillId="0" borderId="7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2" fillId="0" borderId="12" xfId="0" applyNumberFormat="1" applyFont="1" applyFill="1" applyBorder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9" fontId="5" fillId="0" borderId="5" xfId="2" applyFont="1" applyFill="1" applyBorder="1" applyAlignment="1">
      <alignment horizontal="center" vertical="center"/>
    </xf>
    <xf numFmtId="9" fontId="2" fillId="0" borderId="8" xfId="2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 vertical="center"/>
    </xf>
    <xf numFmtId="165" fontId="5" fillId="0" borderId="58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44" fontId="2" fillId="2" borderId="52" xfId="5" applyNumberFormat="1" applyFont="1" applyFill="1" applyBorder="1" applyAlignment="1">
      <alignment horizontal="center"/>
    </xf>
    <xf numFmtId="44" fontId="3" fillId="16" borderId="42" xfId="0" applyNumberFormat="1" applyFont="1" applyFill="1" applyBorder="1"/>
    <xf numFmtId="44" fontId="3" fillId="16" borderId="59" xfId="0" applyNumberFormat="1" applyFont="1" applyFill="1" applyBorder="1"/>
    <xf numFmtId="0" fontId="2" fillId="3" borderId="27" xfId="6" applyFont="1" applyFill="1" applyBorder="1" applyAlignment="1">
      <alignment horizontal="center" wrapText="1"/>
    </xf>
    <xf numFmtId="0" fontId="2" fillId="3" borderId="31" xfId="6" applyFont="1" applyFill="1" applyBorder="1" applyAlignment="1">
      <alignment horizontal="center" wrapText="1"/>
    </xf>
    <xf numFmtId="0" fontId="2" fillId="3" borderId="22" xfId="5" applyFont="1" applyFill="1" applyBorder="1" applyAlignment="1">
      <alignment horizontal="center"/>
    </xf>
    <xf numFmtId="0" fontId="2" fillId="3" borderId="24" xfId="5" applyFont="1" applyFill="1" applyBorder="1" applyAlignment="1">
      <alignment horizontal="center"/>
    </xf>
    <xf numFmtId="0" fontId="2" fillId="2" borderId="22" xfId="7" applyFont="1" applyFill="1" applyBorder="1" applyAlignment="1">
      <alignment horizontal="center"/>
    </xf>
    <xf numFmtId="0" fontId="2" fillId="2" borderId="23" xfId="7" applyFont="1" applyFill="1" applyBorder="1" applyAlignment="1">
      <alignment horizontal="center"/>
    </xf>
    <xf numFmtId="0" fontId="2" fillId="2" borderId="24" xfId="7" applyFont="1" applyFill="1" applyBorder="1" applyAlignment="1">
      <alignment horizontal="center"/>
    </xf>
    <xf numFmtId="9" fontId="2" fillId="2" borderId="25" xfId="4" applyNumberFormat="1" applyFont="1" applyFill="1" applyBorder="1" applyAlignment="1">
      <alignment horizontal="center" wrapText="1"/>
    </xf>
    <xf numFmtId="9" fontId="2" fillId="2" borderId="26" xfId="4" applyNumberFormat="1" applyFont="1" applyFill="1" applyBorder="1" applyAlignment="1">
      <alignment horizontal="center" wrapText="1"/>
    </xf>
    <xf numFmtId="0" fontId="2" fillId="3" borderId="27" xfId="6" applyFont="1" applyFill="1" applyBorder="1" applyAlignment="1">
      <alignment horizontal="center" vertical="center" wrapText="1"/>
    </xf>
    <xf numFmtId="0" fontId="2" fillId="3" borderId="40" xfId="6" applyFont="1" applyFill="1" applyBorder="1" applyAlignment="1">
      <alignment horizontal="center" vertical="center" wrapText="1"/>
    </xf>
    <xf numFmtId="0" fontId="2" fillId="3" borderId="31" xfId="6" applyFont="1" applyFill="1" applyBorder="1" applyAlignment="1">
      <alignment horizontal="center" vertical="center" wrapText="1"/>
    </xf>
    <xf numFmtId="9" fontId="2" fillId="2" borderId="22" xfId="4" applyNumberFormat="1" applyFont="1" applyFill="1" applyBorder="1" applyAlignment="1">
      <alignment horizontal="center" wrapText="1"/>
    </xf>
    <xf numFmtId="9" fontId="2" fillId="2" borderId="24" xfId="4" applyNumberFormat="1" applyFont="1" applyFill="1" applyBorder="1" applyAlignment="1">
      <alignment horizontal="center" wrapText="1"/>
    </xf>
    <xf numFmtId="0" fontId="18" fillId="14" borderId="56" xfId="0" applyFont="1" applyFill="1" applyBorder="1" applyAlignment="1">
      <alignment horizontal="center"/>
    </xf>
    <xf numFmtId="0" fontId="16" fillId="0" borderId="56" xfId="0" applyFont="1" applyBorder="1" applyAlignment="1">
      <alignment horizontal="center"/>
    </xf>
  </cellXfs>
  <cellStyles count="8">
    <cellStyle name="Bad" xfId="5" builtinId="27"/>
    <cellStyle name="Comma" xfId="1" builtinId="3"/>
    <cellStyle name="Currency" xfId="3" builtinId="4"/>
    <cellStyle name="Good" xfId="4" builtinId="26"/>
    <cellStyle name="Input" xfId="7" builtinId="20"/>
    <cellStyle name="Neutral" xfId="6" builtinId="28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y%20Killgore/Desktop/Dad/SYF/SYF%20Financial-Wages/SYF.NCF/SYF.2013.NC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F.PSCA.2012"/>
      <sheetName val="SYF.PSCA.Month"/>
      <sheetName val="SYF.PSCA.Rent Extracted"/>
      <sheetName val="SYF.PS.2013"/>
      <sheetName val="NCF.Key Data"/>
      <sheetName val="SYF.NCF.2013"/>
    </sheetNames>
    <sheetDataSet>
      <sheetData sheetId="0"/>
      <sheetData sheetId="1"/>
      <sheetData sheetId="2"/>
      <sheetData sheetId="3"/>
      <sheetData sheetId="4">
        <row r="63">
          <cell r="D63">
            <v>291419.8848267881</v>
          </cell>
          <cell r="E63">
            <v>540498.31156936311</v>
          </cell>
          <cell r="F63">
            <v>760460.63917787769</v>
          </cell>
          <cell r="G63">
            <v>752529.96991934034</v>
          </cell>
          <cell r="H63">
            <v>764024.24203140847</v>
          </cell>
          <cell r="I63">
            <v>729324.20887221023</v>
          </cell>
          <cell r="J63">
            <v>647681.91233305202</v>
          </cell>
          <cell r="K63">
            <v>516802.59154432022</v>
          </cell>
          <cell r="L63">
            <v>406097.41930552328</v>
          </cell>
          <cell r="M63">
            <v>256126.40117115388</v>
          </cell>
          <cell r="N63">
            <v>185729.47496823152</v>
          </cell>
        </row>
        <row r="132">
          <cell r="C132">
            <v>207521.8805935104</v>
          </cell>
          <cell r="D132">
            <v>202095.77863274229</v>
          </cell>
          <cell r="E132">
            <v>298969.16645518737</v>
          </cell>
          <cell r="F132">
            <v>267531.79433445749</v>
          </cell>
          <cell r="G132">
            <v>240080.84524636198</v>
          </cell>
          <cell r="H132">
            <v>234130.23956633802</v>
          </cell>
          <cell r="I132">
            <v>250681.52133818669</v>
          </cell>
          <cell r="J132">
            <v>257175.74766263901</v>
          </cell>
          <cell r="K132">
            <v>272018.20442677347</v>
          </cell>
          <cell r="L132">
            <v>292417.6790275721</v>
          </cell>
          <cell r="M132">
            <v>286906.32246567699</v>
          </cell>
          <cell r="N132">
            <v>234950.29125055415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76"/>
  <sheetViews>
    <sheetView tabSelected="1" zoomScale="85" zoomScaleNormal="85" workbookViewId="0">
      <selection activeCell="AM51" sqref="AM51"/>
    </sheetView>
  </sheetViews>
  <sheetFormatPr defaultColWidth="6.42578125" defaultRowHeight="11.25" x14ac:dyDescent="0.2"/>
  <cols>
    <col min="1" max="1" width="8.140625" style="69" bestFit="1" customWidth="1"/>
    <col min="2" max="2" width="11" style="69" bestFit="1" customWidth="1"/>
    <col min="3" max="3" width="4.85546875" style="69" bestFit="1" customWidth="1"/>
    <col min="4" max="4" width="4.5703125" style="69" bestFit="1" customWidth="1"/>
    <col min="5" max="5" width="5" style="433" bestFit="1" customWidth="1"/>
    <col min="6" max="6" width="5" style="445" bestFit="1" customWidth="1"/>
    <col min="7" max="7" width="7.42578125" style="445" bestFit="1" customWidth="1"/>
    <col min="8" max="8" width="6" style="434" bestFit="1" customWidth="1"/>
    <col min="9" max="9" width="4.5703125" style="435" bestFit="1" customWidth="1"/>
    <col min="10" max="11" width="5" style="435" bestFit="1" customWidth="1"/>
    <col min="12" max="12" width="1.7109375" style="442" customWidth="1"/>
    <col min="13" max="13" width="6.140625" style="435" bestFit="1" customWidth="1"/>
    <col min="14" max="15" width="10" style="435" bestFit="1" customWidth="1"/>
    <col min="16" max="19" width="10" style="69" bestFit="1" customWidth="1"/>
    <col min="20" max="20" width="10.5703125" style="69" bestFit="1" customWidth="1"/>
    <col min="21" max="21" width="1.7109375" style="433" customWidth="1"/>
    <col min="22" max="22" width="6.140625" style="449" bestFit="1" customWidth="1"/>
    <col min="23" max="23" width="9.140625" style="448" bestFit="1" customWidth="1"/>
    <col min="24" max="24" width="8.7109375" style="435" bestFit="1" customWidth="1"/>
    <col min="25" max="25" width="8.42578125" style="69" bestFit="1" customWidth="1"/>
    <col min="26" max="26" width="8.42578125" style="446" bestFit="1" customWidth="1"/>
    <col min="27" max="27" width="9" style="113" bestFit="1" customWidth="1"/>
    <col min="28" max="28" width="8.7109375" style="113" bestFit="1" customWidth="1"/>
    <col min="29" max="29" width="9.140625" style="114" bestFit="1" customWidth="1"/>
    <col min="30" max="30" width="1.7109375" style="113" customWidth="1"/>
    <col min="31" max="31" width="6.140625" style="113" bestFit="1" customWidth="1"/>
    <col min="32" max="32" width="6.7109375" style="113" bestFit="1" customWidth="1"/>
    <col min="33" max="33" width="6.140625" style="447" bestFit="1" customWidth="1"/>
    <col min="34" max="34" width="7.85546875" style="447" bestFit="1" customWidth="1"/>
    <col min="35" max="35" width="9" style="447" bestFit="1" customWidth="1"/>
    <col min="36" max="36" width="6.140625" style="447" bestFit="1" customWidth="1"/>
    <col min="37" max="37" width="6.85546875" style="447" bestFit="1" customWidth="1"/>
    <col min="38" max="16384" width="6.42578125" style="69"/>
  </cols>
  <sheetData>
    <row r="1" spans="1:37" s="3" customFormat="1" x14ac:dyDescent="0.2">
      <c r="A1" s="426" t="s">
        <v>0</v>
      </c>
      <c r="B1" s="426" t="s">
        <v>1</v>
      </c>
      <c r="C1" s="426" t="s">
        <v>2</v>
      </c>
      <c r="D1" s="1" t="s">
        <v>3</v>
      </c>
      <c r="E1" s="2" t="s">
        <v>4</v>
      </c>
      <c r="F1" s="2" t="s">
        <v>5</v>
      </c>
      <c r="G1" s="426" t="s">
        <v>6</v>
      </c>
      <c r="H1" s="141" t="s">
        <v>7</v>
      </c>
      <c r="I1" s="1" t="s">
        <v>3</v>
      </c>
      <c r="J1" s="2" t="s">
        <v>8</v>
      </c>
      <c r="K1" s="143" t="s">
        <v>9</v>
      </c>
      <c r="M1" s="4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6" t="s">
        <v>17</v>
      </c>
      <c r="U1" s="7"/>
      <c r="V1" s="8" t="s">
        <v>10</v>
      </c>
      <c r="W1" s="5" t="s">
        <v>11</v>
      </c>
      <c r="X1" s="5" t="s">
        <v>12</v>
      </c>
      <c r="Y1" s="5" t="s">
        <v>13</v>
      </c>
      <c r="Z1" s="5" t="s">
        <v>14</v>
      </c>
      <c r="AA1" s="5" t="s">
        <v>15</v>
      </c>
      <c r="AB1" s="5" t="s">
        <v>16</v>
      </c>
      <c r="AC1" s="6" t="s">
        <v>17</v>
      </c>
      <c r="AD1" s="9"/>
      <c r="AE1" s="10" t="s">
        <v>11</v>
      </c>
      <c r="AF1" s="5" t="s">
        <v>12</v>
      </c>
      <c r="AG1" s="5" t="s">
        <v>13</v>
      </c>
      <c r="AH1" s="5" t="s">
        <v>14</v>
      </c>
      <c r="AI1" s="5" t="s">
        <v>15</v>
      </c>
      <c r="AJ1" s="5" t="s">
        <v>16</v>
      </c>
      <c r="AK1" s="6" t="s">
        <v>17</v>
      </c>
    </row>
    <row r="2" spans="1:37" s="19" customFormat="1" x14ac:dyDescent="0.2">
      <c r="A2" s="11" t="s">
        <v>18</v>
      </c>
      <c r="B2" s="12" t="s">
        <v>19</v>
      </c>
      <c r="C2" s="13">
        <v>12.8</v>
      </c>
      <c r="D2" s="14">
        <f>E2</f>
        <v>41174</v>
      </c>
      <c r="E2" s="15">
        <v>41174</v>
      </c>
      <c r="F2" s="15">
        <v>41173</v>
      </c>
      <c r="G2" s="16">
        <v>94</v>
      </c>
      <c r="H2" s="17">
        <v>91</v>
      </c>
      <c r="I2" s="14">
        <f>J2</f>
        <v>41267</v>
      </c>
      <c r="J2" s="15">
        <v>41267</v>
      </c>
      <c r="K2" s="18">
        <v>41264</v>
      </c>
      <c r="M2" s="20">
        <v>1785</v>
      </c>
      <c r="N2" s="21">
        <v>12195.21</v>
      </c>
      <c r="O2" s="21">
        <v>4547.09</v>
      </c>
      <c r="P2" s="21">
        <v>28370.59</v>
      </c>
      <c r="Q2" s="21">
        <v>22254.33</v>
      </c>
      <c r="R2" s="21">
        <f t="shared" ref="R2:R22" si="0">Q2+P2</f>
        <v>50624.92</v>
      </c>
      <c r="S2" s="21">
        <f t="shared" ref="S2:S22" si="1">R2+O2</f>
        <v>55172.009999999995</v>
      </c>
      <c r="T2" s="22">
        <f t="shared" ref="T2:T22" si="2">N2-S2</f>
        <v>-42976.799999999996</v>
      </c>
      <c r="U2" s="23"/>
      <c r="V2" s="24">
        <f t="shared" ref="V2:V22" si="3">M2/C2</f>
        <v>139.453125</v>
      </c>
      <c r="W2" s="21">
        <f t="shared" ref="W2:W22" si="4">N2/C2</f>
        <v>952.75078124999993</v>
      </c>
      <c r="X2" s="21">
        <f t="shared" ref="X2:X22" si="5">O2/C2</f>
        <v>355.24140625000001</v>
      </c>
      <c r="Y2" s="21">
        <f t="shared" ref="Y2:Y22" si="6">P2/C2</f>
        <v>2216.4523437499997</v>
      </c>
      <c r="Z2" s="21">
        <f t="shared" ref="Z2:Z22" si="7">Q2/C2</f>
        <v>1738.6195312500001</v>
      </c>
      <c r="AA2" s="21">
        <f>Z2+Y2</f>
        <v>3955.0718749999996</v>
      </c>
      <c r="AB2" s="21">
        <f>AA2+X2</f>
        <v>4310.3132812499998</v>
      </c>
      <c r="AC2" s="22">
        <f>W2-AB2</f>
        <v>-3357.5625</v>
      </c>
      <c r="AD2" s="23"/>
      <c r="AE2" s="25">
        <f>N2/M2</f>
        <v>6.8320504201680663</v>
      </c>
      <c r="AF2" s="21">
        <f>O2/M2</f>
        <v>2.5473893557422969</v>
      </c>
      <c r="AG2" s="21">
        <f>P2/M2</f>
        <v>15.893887955182073</v>
      </c>
      <c r="AH2" s="21">
        <f>Q2/M2</f>
        <v>12.467411764705883</v>
      </c>
      <c r="AI2" s="21">
        <f>AH2+AG2</f>
        <v>28.361299719887956</v>
      </c>
      <c r="AJ2" s="21">
        <f>AI2+AF2</f>
        <v>30.908689075630253</v>
      </c>
      <c r="AK2" s="22">
        <f>AE2-AJ2</f>
        <v>-24.076638655462187</v>
      </c>
    </row>
    <row r="3" spans="1:37" s="34" customFormat="1" x14ac:dyDescent="0.2">
      <c r="A3" s="27" t="s">
        <v>20</v>
      </c>
      <c r="B3" s="29" t="s">
        <v>19</v>
      </c>
      <c r="C3" s="30">
        <v>10.1</v>
      </c>
      <c r="D3" s="31">
        <f t="shared" ref="D3:D17" si="8">E3</f>
        <v>41179</v>
      </c>
      <c r="E3" s="32">
        <f>J3-G3</f>
        <v>41179</v>
      </c>
      <c r="F3" s="32">
        <v>41180</v>
      </c>
      <c r="G3" s="28">
        <v>95</v>
      </c>
      <c r="H3" s="28">
        <v>92</v>
      </c>
      <c r="I3" s="31">
        <f t="shared" ref="I3:I17" si="9">J3</f>
        <v>41274</v>
      </c>
      <c r="J3" s="32">
        <v>41274</v>
      </c>
      <c r="K3" s="33">
        <v>41272</v>
      </c>
      <c r="M3" s="26">
        <v>3337</v>
      </c>
      <c r="N3" s="35">
        <v>43026.53</v>
      </c>
      <c r="O3" s="35">
        <v>12088.83</v>
      </c>
      <c r="P3" s="35">
        <v>20536.2</v>
      </c>
      <c r="Q3" s="35">
        <v>23499.14</v>
      </c>
      <c r="R3" s="35">
        <f t="shared" si="0"/>
        <v>44035.34</v>
      </c>
      <c r="S3" s="35">
        <f t="shared" si="1"/>
        <v>56124.17</v>
      </c>
      <c r="T3" s="36">
        <f t="shared" si="2"/>
        <v>-13097.64</v>
      </c>
      <c r="U3" s="23"/>
      <c r="V3" s="37">
        <f t="shared" si="3"/>
        <v>330.39603960396039</v>
      </c>
      <c r="W3" s="35">
        <f t="shared" si="4"/>
        <v>4260.0524752475249</v>
      </c>
      <c r="X3" s="35">
        <f t="shared" si="5"/>
        <v>1196.9138613861387</v>
      </c>
      <c r="Y3" s="35">
        <f t="shared" si="6"/>
        <v>2033.2871287128714</v>
      </c>
      <c r="Z3" s="35">
        <f t="shared" si="7"/>
        <v>2326.6475247524754</v>
      </c>
      <c r="AA3" s="35">
        <f>Z3+Y3</f>
        <v>4359.9346534653469</v>
      </c>
      <c r="AB3" s="35">
        <f>AA3+X3</f>
        <v>5556.8485148514856</v>
      </c>
      <c r="AC3" s="36">
        <f>W3-AB3</f>
        <v>-1296.7960396039607</v>
      </c>
      <c r="AD3" s="23"/>
      <c r="AE3" s="38">
        <f>N3/M3</f>
        <v>12.893775846568774</v>
      </c>
      <c r="AF3" s="35">
        <f>O3/M3</f>
        <v>3.6226640695235242</v>
      </c>
      <c r="AG3" s="35">
        <f>P3/M3</f>
        <v>6.1540905004495059</v>
      </c>
      <c r="AH3" s="35">
        <f>Q3/M3</f>
        <v>7.0419958046149231</v>
      </c>
      <c r="AI3" s="35">
        <f>AH3+AG3</f>
        <v>13.19608630506443</v>
      </c>
      <c r="AJ3" s="35">
        <f>AI3+AF3</f>
        <v>16.818750374587953</v>
      </c>
      <c r="AK3" s="36">
        <f>AE3-AJ3</f>
        <v>-3.9249745280191792</v>
      </c>
    </row>
    <row r="4" spans="1:37" s="34" customFormat="1" x14ac:dyDescent="0.2">
      <c r="A4" s="27" t="s">
        <v>21</v>
      </c>
      <c r="B4" s="29" t="s">
        <v>22</v>
      </c>
      <c r="C4" s="30">
        <v>8.4</v>
      </c>
      <c r="D4" s="31">
        <f t="shared" si="8"/>
        <v>41177</v>
      </c>
      <c r="E4" s="32">
        <f>J4-G4</f>
        <v>41177</v>
      </c>
      <c r="F4" s="32">
        <v>41178</v>
      </c>
      <c r="G4" s="28">
        <v>100</v>
      </c>
      <c r="H4" s="28">
        <v>94</v>
      </c>
      <c r="I4" s="31">
        <f t="shared" si="9"/>
        <v>41277</v>
      </c>
      <c r="J4" s="32">
        <v>41277</v>
      </c>
      <c r="K4" s="33">
        <v>41272</v>
      </c>
      <c r="M4" s="26">
        <v>3709</v>
      </c>
      <c r="N4" s="35">
        <v>46219.47</v>
      </c>
      <c r="O4" s="35">
        <v>13304.99</v>
      </c>
      <c r="P4" s="35">
        <v>17843.03</v>
      </c>
      <c r="Q4" s="35">
        <v>17088.13</v>
      </c>
      <c r="R4" s="35">
        <f t="shared" si="0"/>
        <v>34931.160000000003</v>
      </c>
      <c r="S4" s="35">
        <f t="shared" si="1"/>
        <v>48236.15</v>
      </c>
      <c r="T4" s="36">
        <f t="shared" si="2"/>
        <v>-2016.6800000000003</v>
      </c>
      <c r="U4" s="23"/>
      <c r="V4" s="37">
        <f t="shared" si="3"/>
        <v>441.54761904761904</v>
      </c>
      <c r="W4" s="35">
        <f t="shared" si="4"/>
        <v>5502.3178571428571</v>
      </c>
      <c r="X4" s="35">
        <f t="shared" si="5"/>
        <v>1583.9273809523809</v>
      </c>
      <c r="Y4" s="35">
        <f t="shared" si="6"/>
        <v>2124.1702380952379</v>
      </c>
      <c r="Z4" s="35">
        <f t="shared" si="7"/>
        <v>2034.3011904761904</v>
      </c>
      <c r="AA4" s="35">
        <f t="shared" ref="AA4:AA7" si="10">Z4+Y4</f>
        <v>4158.4714285714281</v>
      </c>
      <c r="AB4" s="35">
        <f t="shared" ref="AB4:AB7" si="11">AA4+X4</f>
        <v>5742.3988095238092</v>
      </c>
      <c r="AC4" s="36">
        <f t="shared" ref="AC4:AC7" si="12">W4-AB4</f>
        <v>-240.08095238095211</v>
      </c>
      <c r="AD4" s="23"/>
      <c r="AE4" s="38">
        <f t="shared" ref="AE4:AE7" si="13">N4/M4</f>
        <v>12.461437045025614</v>
      </c>
      <c r="AF4" s="35">
        <f t="shared" ref="AF4:AF7" si="14">O4/M4</f>
        <v>3.5872175788622269</v>
      </c>
      <c r="AG4" s="35">
        <f t="shared" ref="AG4:AG7" si="15">P4/M4</f>
        <v>4.8107387435966569</v>
      </c>
      <c r="AH4" s="35">
        <f t="shared" ref="AH4:AH7" si="16">Q4/M4</f>
        <v>4.6072067942841741</v>
      </c>
      <c r="AI4" s="35">
        <f t="shared" ref="AI4:AI7" si="17">AH4+AG4</f>
        <v>9.417945537880831</v>
      </c>
      <c r="AJ4" s="35">
        <f t="shared" ref="AJ4:AJ7" si="18">AI4+AF4</f>
        <v>13.005163116743057</v>
      </c>
      <c r="AK4" s="36">
        <f t="shared" ref="AK4:AK7" si="19">AE4-AJ4</f>
        <v>-0.54372607171744392</v>
      </c>
    </row>
    <row r="5" spans="1:37" s="46" customFormat="1" x14ac:dyDescent="0.2">
      <c r="A5" s="40" t="s">
        <v>23</v>
      </c>
      <c r="B5" s="42" t="s">
        <v>19</v>
      </c>
      <c r="C5" s="43">
        <v>4.5999999999999996</v>
      </c>
      <c r="D5" s="44">
        <f t="shared" si="8"/>
        <v>41184</v>
      </c>
      <c r="E5" s="45">
        <f>J5-G5</f>
        <v>41184</v>
      </c>
      <c r="F5" s="45">
        <v>41183</v>
      </c>
      <c r="G5" s="41">
        <v>97</v>
      </c>
      <c r="H5" s="41">
        <v>95</v>
      </c>
      <c r="I5" s="44">
        <f t="shared" si="9"/>
        <v>41281</v>
      </c>
      <c r="J5" s="45">
        <v>41281</v>
      </c>
      <c r="K5" s="530">
        <v>41278</v>
      </c>
      <c r="M5" s="39">
        <v>1497</v>
      </c>
      <c r="N5" s="47">
        <v>13456.2</v>
      </c>
      <c r="O5" s="47">
        <v>5771.24</v>
      </c>
      <c r="P5" s="47">
        <v>10212.68</v>
      </c>
      <c r="Q5" s="47">
        <v>11632.63</v>
      </c>
      <c r="R5" s="47">
        <f t="shared" si="0"/>
        <v>21845.309999999998</v>
      </c>
      <c r="S5" s="47">
        <f t="shared" si="1"/>
        <v>27616.549999999996</v>
      </c>
      <c r="T5" s="48">
        <f t="shared" si="2"/>
        <v>-14160.349999999995</v>
      </c>
      <c r="U5" s="23"/>
      <c r="V5" s="49">
        <f t="shared" si="3"/>
        <v>325.43478260869568</v>
      </c>
      <c r="W5" s="47">
        <f t="shared" si="4"/>
        <v>2925.2608695652179</v>
      </c>
      <c r="X5" s="47">
        <f t="shared" si="5"/>
        <v>1254.6173913043478</v>
      </c>
      <c r="Y5" s="47">
        <f t="shared" si="6"/>
        <v>2220.1478260869567</v>
      </c>
      <c r="Z5" s="47">
        <f t="shared" si="7"/>
        <v>2528.8326086956522</v>
      </c>
      <c r="AA5" s="47">
        <f t="shared" si="10"/>
        <v>4748.9804347826084</v>
      </c>
      <c r="AB5" s="47">
        <f t="shared" si="11"/>
        <v>6003.597826086956</v>
      </c>
      <c r="AC5" s="48">
        <f t="shared" si="12"/>
        <v>-3078.3369565217381</v>
      </c>
      <c r="AD5" s="23"/>
      <c r="AE5" s="50">
        <f t="shared" si="13"/>
        <v>8.9887775551102216</v>
      </c>
      <c r="AF5" s="47">
        <f t="shared" si="14"/>
        <v>3.8552037408149631</v>
      </c>
      <c r="AG5" s="47">
        <f t="shared" si="15"/>
        <v>6.8220975283901142</v>
      </c>
      <c r="AH5" s="47">
        <f t="shared" si="16"/>
        <v>7.7706279225116894</v>
      </c>
      <c r="AI5" s="47">
        <f t="shared" si="17"/>
        <v>14.592725450901803</v>
      </c>
      <c r="AJ5" s="47">
        <f t="shared" si="18"/>
        <v>18.447929191716767</v>
      </c>
      <c r="AK5" s="48">
        <f t="shared" si="19"/>
        <v>-9.4591516366065456</v>
      </c>
    </row>
    <row r="6" spans="1:37" s="46" customFormat="1" x14ac:dyDescent="0.2">
      <c r="A6" s="40" t="s">
        <v>24</v>
      </c>
      <c r="B6" s="42" t="s">
        <v>22</v>
      </c>
      <c r="C6" s="43">
        <v>4.0999999999999996</v>
      </c>
      <c r="D6" s="44">
        <f t="shared" si="8"/>
        <v>41179</v>
      </c>
      <c r="E6" s="45">
        <f>J6-G6</f>
        <v>41179</v>
      </c>
      <c r="F6" s="45">
        <v>41179</v>
      </c>
      <c r="G6" s="41">
        <v>105</v>
      </c>
      <c r="H6" s="41">
        <v>100</v>
      </c>
      <c r="I6" s="44">
        <f t="shared" si="9"/>
        <v>41284</v>
      </c>
      <c r="J6" s="45">
        <v>41284</v>
      </c>
      <c r="K6" s="530">
        <v>41279</v>
      </c>
      <c r="M6" s="39">
        <v>1478</v>
      </c>
      <c r="N6" s="47">
        <v>12944.1</v>
      </c>
      <c r="O6" s="47">
        <v>6729.32</v>
      </c>
      <c r="P6" s="47">
        <v>8845.15</v>
      </c>
      <c r="Q6" s="47">
        <v>9283.0499999999993</v>
      </c>
      <c r="R6" s="47">
        <f t="shared" si="0"/>
        <v>18128.199999999997</v>
      </c>
      <c r="S6" s="47">
        <f t="shared" si="1"/>
        <v>24857.519999999997</v>
      </c>
      <c r="T6" s="48">
        <f t="shared" si="2"/>
        <v>-11913.419999999996</v>
      </c>
      <c r="U6" s="23"/>
      <c r="V6" s="49">
        <f t="shared" si="3"/>
        <v>360.48780487804879</v>
      </c>
      <c r="W6" s="47">
        <f t="shared" si="4"/>
        <v>3157.0975609756101</v>
      </c>
      <c r="X6" s="47">
        <f t="shared" si="5"/>
        <v>1641.2975609756099</v>
      </c>
      <c r="Y6" s="47">
        <f t="shared" si="6"/>
        <v>2157.3536585365855</v>
      </c>
      <c r="Z6" s="47">
        <f t="shared" si="7"/>
        <v>2264.1585365853657</v>
      </c>
      <c r="AA6" s="47">
        <f t="shared" si="10"/>
        <v>4421.5121951219517</v>
      </c>
      <c r="AB6" s="47">
        <f t="shared" si="11"/>
        <v>6062.8097560975621</v>
      </c>
      <c r="AC6" s="48">
        <f t="shared" si="12"/>
        <v>-2905.7121951219519</v>
      </c>
      <c r="AD6" s="23"/>
      <c r="AE6" s="50">
        <f t="shared" si="13"/>
        <v>8.7578484438430309</v>
      </c>
      <c r="AF6" s="47">
        <f t="shared" si="14"/>
        <v>4.5529905277401896</v>
      </c>
      <c r="AG6" s="47">
        <f t="shared" si="15"/>
        <v>5.984539918809201</v>
      </c>
      <c r="AH6" s="47">
        <f t="shared" si="16"/>
        <v>6.2808186738836262</v>
      </c>
      <c r="AI6" s="47">
        <f t="shared" si="17"/>
        <v>12.265358592692827</v>
      </c>
      <c r="AJ6" s="47">
        <f t="shared" si="18"/>
        <v>16.818349120433016</v>
      </c>
      <c r="AK6" s="48">
        <f t="shared" si="19"/>
        <v>-8.0605006765899851</v>
      </c>
    </row>
    <row r="7" spans="1:37" s="51" customFormat="1" x14ac:dyDescent="0.2">
      <c r="A7" s="411" t="s">
        <v>25</v>
      </c>
      <c r="B7" s="152" t="s">
        <v>22</v>
      </c>
      <c r="C7" s="413">
        <v>4.2</v>
      </c>
      <c r="D7" s="414">
        <f t="shared" si="8"/>
        <v>41185</v>
      </c>
      <c r="E7" s="415">
        <v>41185</v>
      </c>
      <c r="F7" s="415">
        <v>41186</v>
      </c>
      <c r="G7" s="412">
        <v>106</v>
      </c>
      <c r="H7" s="412">
        <v>103</v>
      </c>
      <c r="I7" s="414">
        <f t="shared" si="9"/>
        <v>41291</v>
      </c>
      <c r="J7" s="415">
        <v>41291</v>
      </c>
      <c r="K7" s="416">
        <v>41289</v>
      </c>
      <c r="M7" s="450">
        <v>1581</v>
      </c>
      <c r="N7" s="431">
        <v>18033.419999999998</v>
      </c>
      <c r="O7" s="431">
        <v>6056.31</v>
      </c>
      <c r="P7" s="431">
        <v>13227.31</v>
      </c>
      <c r="Q7" s="431">
        <v>13293.15</v>
      </c>
      <c r="R7" s="431">
        <f t="shared" si="0"/>
        <v>26520.46</v>
      </c>
      <c r="S7" s="431">
        <f t="shared" si="1"/>
        <v>32576.77</v>
      </c>
      <c r="T7" s="52">
        <f t="shared" si="2"/>
        <v>-14543.350000000002</v>
      </c>
      <c r="U7" s="23"/>
      <c r="V7" s="451">
        <f t="shared" si="3"/>
        <v>376.42857142857139</v>
      </c>
      <c r="W7" s="431">
        <f t="shared" si="4"/>
        <v>4293.6714285714279</v>
      </c>
      <c r="X7" s="431">
        <f t="shared" si="5"/>
        <v>1441.9785714285715</v>
      </c>
      <c r="Y7" s="431">
        <f t="shared" si="6"/>
        <v>3149.3595238095236</v>
      </c>
      <c r="Z7" s="431">
        <f t="shared" si="7"/>
        <v>3165.0357142857142</v>
      </c>
      <c r="AA7" s="431">
        <f t="shared" si="10"/>
        <v>6314.3952380952378</v>
      </c>
      <c r="AB7" s="431">
        <f t="shared" si="11"/>
        <v>7756.3738095238095</v>
      </c>
      <c r="AC7" s="52">
        <f t="shared" si="12"/>
        <v>-3462.7023809523816</v>
      </c>
      <c r="AD7" s="23"/>
      <c r="AE7" s="432">
        <f t="shared" si="13"/>
        <v>11.406337760910814</v>
      </c>
      <c r="AF7" s="431">
        <f t="shared" si="14"/>
        <v>3.8306831119544595</v>
      </c>
      <c r="AG7" s="431">
        <f t="shared" si="15"/>
        <v>8.3664199873497775</v>
      </c>
      <c r="AH7" s="431">
        <f t="shared" si="16"/>
        <v>8.4080645161290324</v>
      </c>
      <c r="AI7" s="431">
        <f t="shared" si="17"/>
        <v>16.77448450347881</v>
      </c>
      <c r="AJ7" s="431">
        <f t="shared" si="18"/>
        <v>20.60516761543327</v>
      </c>
      <c r="AK7" s="52">
        <f t="shared" si="19"/>
        <v>-9.1988298545224563</v>
      </c>
    </row>
    <row r="8" spans="1:37" s="46" customFormat="1" x14ac:dyDescent="0.2">
      <c r="A8" s="11" t="s">
        <v>26</v>
      </c>
      <c r="B8" s="12" t="s">
        <v>19</v>
      </c>
      <c r="C8" s="13">
        <v>1.5</v>
      </c>
      <c r="D8" s="14">
        <f>E8</f>
        <v>41184</v>
      </c>
      <c r="E8" s="15">
        <f>J8-G8</f>
        <v>41184</v>
      </c>
      <c r="F8" s="15">
        <v>41183</v>
      </c>
      <c r="G8" s="16">
        <v>97</v>
      </c>
      <c r="H8" s="16">
        <v>95</v>
      </c>
      <c r="I8" s="14">
        <f>J8</f>
        <v>41281</v>
      </c>
      <c r="J8" s="15">
        <v>41281</v>
      </c>
      <c r="K8" s="18">
        <v>41278</v>
      </c>
      <c r="M8" s="20">
        <v>1223</v>
      </c>
      <c r="N8" s="21">
        <v>18009.57</v>
      </c>
      <c r="O8" s="21">
        <v>4657.97</v>
      </c>
      <c r="P8" s="21">
        <v>3884.91</v>
      </c>
      <c r="Q8" s="21">
        <v>3787.88</v>
      </c>
      <c r="R8" s="21">
        <f t="shared" si="0"/>
        <v>7672.79</v>
      </c>
      <c r="S8" s="21">
        <f t="shared" si="1"/>
        <v>12330.76</v>
      </c>
      <c r="T8" s="22">
        <f t="shared" si="2"/>
        <v>5678.8099999999995</v>
      </c>
      <c r="U8" s="23"/>
      <c r="V8" s="24">
        <f t="shared" si="3"/>
        <v>815.33333333333337</v>
      </c>
      <c r="W8" s="21">
        <f t="shared" si="4"/>
        <v>12006.38</v>
      </c>
      <c r="X8" s="21">
        <f t="shared" si="5"/>
        <v>3105.3133333333335</v>
      </c>
      <c r="Y8" s="21">
        <f t="shared" si="6"/>
        <v>2589.94</v>
      </c>
      <c r="Z8" s="21">
        <f t="shared" si="7"/>
        <v>2525.2533333333336</v>
      </c>
      <c r="AA8" s="21">
        <f>Z8+Y8</f>
        <v>5115.1933333333336</v>
      </c>
      <c r="AB8" s="21">
        <f>AA8+X8</f>
        <v>8220.506666666668</v>
      </c>
      <c r="AC8" s="22">
        <f>W8-AB8</f>
        <v>3785.8733333333312</v>
      </c>
      <c r="AD8" s="23"/>
      <c r="AE8" s="25">
        <f>N8/M8</f>
        <v>14.725731807031888</v>
      </c>
      <c r="AF8" s="21">
        <f>O8/M8</f>
        <v>3.8086426819296815</v>
      </c>
      <c r="AG8" s="21">
        <f>P8/M8</f>
        <v>3.176541291905151</v>
      </c>
      <c r="AH8" s="21">
        <f>Q8/M8</f>
        <v>3.0972035977105481</v>
      </c>
      <c r="AI8" s="21">
        <f>AH8+AG8</f>
        <v>6.2737448896156991</v>
      </c>
      <c r="AJ8" s="21">
        <f>AI8+AF8</f>
        <v>10.082387571545381</v>
      </c>
      <c r="AK8" s="22">
        <f>AE8-AJ8</f>
        <v>4.6433442354865075</v>
      </c>
    </row>
    <row r="9" spans="1:37" s="51" customFormat="1" x14ac:dyDescent="0.2">
      <c r="A9" s="27" t="s">
        <v>27</v>
      </c>
      <c r="B9" s="29" t="s">
        <v>19</v>
      </c>
      <c r="C9" s="30">
        <v>4.0999999999999996</v>
      </c>
      <c r="D9" s="31">
        <f>E9</f>
        <v>41190</v>
      </c>
      <c r="E9" s="32">
        <v>41190</v>
      </c>
      <c r="F9" s="32">
        <v>41191</v>
      </c>
      <c r="G9" s="28">
        <v>98</v>
      </c>
      <c r="H9" s="28">
        <v>102</v>
      </c>
      <c r="I9" s="31">
        <f>J9</f>
        <v>41288</v>
      </c>
      <c r="J9" s="32">
        <v>41288</v>
      </c>
      <c r="K9" s="33">
        <v>41293</v>
      </c>
      <c r="M9" s="26">
        <v>1776</v>
      </c>
      <c r="N9" s="35">
        <v>10881.65</v>
      </c>
      <c r="O9" s="35">
        <v>5592.73</v>
      </c>
      <c r="P9" s="35">
        <v>10300.370000000001</v>
      </c>
      <c r="Q9" s="35">
        <v>10590.15</v>
      </c>
      <c r="R9" s="35">
        <f t="shared" si="0"/>
        <v>20890.52</v>
      </c>
      <c r="S9" s="35">
        <f t="shared" si="1"/>
        <v>26483.25</v>
      </c>
      <c r="T9" s="36">
        <f t="shared" si="2"/>
        <v>-15601.6</v>
      </c>
      <c r="U9" s="23"/>
      <c r="V9" s="37">
        <f t="shared" si="3"/>
        <v>433.17073170731709</v>
      </c>
      <c r="W9" s="35">
        <f t="shared" si="4"/>
        <v>2654.060975609756</v>
      </c>
      <c r="X9" s="35">
        <f t="shared" si="5"/>
        <v>1364.080487804878</v>
      </c>
      <c r="Y9" s="35">
        <f t="shared" si="6"/>
        <v>2512.2853658536587</v>
      </c>
      <c r="Z9" s="35">
        <f t="shared" si="7"/>
        <v>2582.9634146341464</v>
      </c>
      <c r="AA9" s="35">
        <f t="shared" ref="AA9:AA22" si="20">Z9+Y9</f>
        <v>5095.2487804878056</v>
      </c>
      <c r="AB9" s="35">
        <f t="shared" ref="AB9:AB22" si="21">AA9+X9</f>
        <v>6459.329268292684</v>
      </c>
      <c r="AC9" s="36">
        <f t="shared" ref="AC9:AC22" si="22">W9-AB9</f>
        <v>-3805.2682926829279</v>
      </c>
      <c r="AD9" s="23"/>
      <c r="AE9" s="38">
        <f t="shared" ref="AE9:AE22" si="23">N9/M9</f>
        <v>6.1270551801801796</v>
      </c>
      <c r="AF9" s="35">
        <f t="shared" ref="AF9:AF22" si="24">O9/M9</f>
        <v>3.1490596846846843</v>
      </c>
      <c r="AG9" s="35">
        <f t="shared" ref="AG9:AG22" si="25">P9/M9</f>
        <v>5.7997578828828837</v>
      </c>
      <c r="AH9" s="35">
        <f t="shared" ref="AH9:AH22" si="26">Q9/M9</f>
        <v>5.9629222972972968</v>
      </c>
      <c r="AI9" s="35">
        <f t="shared" ref="AI9:AI22" si="27">AH9+AG9</f>
        <v>11.76268018018018</v>
      </c>
      <c r="AJ9" s="35">
        <f t="shared" ref="AJ9:AJ22" si="28">AI9+AF9</f>
        <v>14.911739864864863</v>
      </c>
      <c r="AK9" s="36">
        <f t="shared" ref="AK9:AK22" si="29">AE9-AJ9</f>
        <v>-8.7846846846846844</v>
      </c>
    </row>
    <row r="10" spans="1:37" s="53" customFormat="1" x14ac:dyDescent="0.2">
      <c r="A10" s="40" t="s">
        <v>28</v>
      </c>
      <c r="B10" s="42" t="s">
        <v>19</v>
      </c>
      <c r="C10" s="43">
        <v>4.0999999999999996</v>
      </c>
      <c r="D10" s="44">
        <f t="shared" si="8"/>
        <v>41196</v>
      </c>
      <c r="E10" s="45">
        <v>41196</v>
      </c>
      <c r="F10" s="45">
        <v>41197</v>
      </c>
      <c r="G10" s="41">
        <v>99</v>
      </c>
      <c r="H10" s="41">
        <v>105</v>
      </c>
      <c r="I10" s="44">
        <f t="shared" si="9"/>
        <v>41295</v>
      </c>
      <c r="J10" s="45">
        <v>41295</v>
      </c>
      <c r="K10" s="530">
        <v>41302</v>
      </c>
      <c r="M10" s="39">
        <v>2764</v>
      </c>
      <c r="N10" s="47">
        <v>17027.87</v>
      </c>
      <c r="O10" s="47">
        <v>9969.1</v>
      </c>
      <c r="P10" s="47">
        <v>9397.19</v>
      </c>
      <c r="Q10" s="47">
        <v>10335.450000000001</v>
      </c>
      <c r="R10" s="47">
        <f t="shared" si="0"/>
        <v>19732.64</v>
      </c>
      <c r="S10" s="47">
        <f t="shared" si="1"/>
        <v>29701.739999999998</v>
      </c>
      <c r="T10" s="48">
        <f t="shared" si="2"/>
        <v>-12673.869999999999</v>
      </c>
      <c r="U10" s="23"/>
      <c r="V10" s="49">
        <f t="shared" si="3"/>
        <v>674.14634146341473</v>
      </c>
      <c r="W10" s="47">
        <f t="shared" si="4"/>
        <v>4153.1390243902442</v>
      </c>
      <c r="X10" s="47">
        <f t="shared" si="5"/>
        <v>2431.4878048780492</v>
      </c>
      <c r="Y10" s="47">
        <f t="shared" si="6"/>
        <v>2291.9975609756102</v>
      </c>
      <c r="Z10" s="47">
        <f t="shared" si="7"/>
        <v>2520.8414634146347</v>
      </c>
      <c r="AA10" s="47">
        <f t="shared" si="20"/>
        <v>4812.839024390245</v>
      </c>
      <c r="AB10" s="47">
        <f t="shared" si="21"/>
        <v>7244.3268292682942</v>
      </c>
      <c r="AC10" s="48">
        <f t="shared" si="22"/>
        <v>-3091.18780487805</v>
      </c>
      <c r="AD10" s="23"/>
      <c r="AE10" s="50">
        <f t="shared" si="23"/>
        <v>6.1605897250361794</v>
      </c>
      <c r="AF10" s="47">
        <f t="shared" si="24"/>
        <v>3.6067655571635311</v>
      </c>
      <c r="AG10" s="47">
        <f t="shared" si="25"/>
        <v>3.3998516642547036</v>
      </c>
      <c r="AH10" s="47">
        <f t="shared" si="26"/>
        <v>3.7393089725036184</v>
      </c>
      <c r="AI10" s="47">
        <f t="shared" si="27"/>
        <v>7.139160636758322</v>
      </c>
      <c r="AJ10" s="47">
        <f t="shared" si="28"/>
        <v>10.745926193921854</v>
      </c>
      <c r="AK10" s="48">
        <f t="shared" si="29"/>
        <v>-4.5853364688856741</v>
      </c>
    </row>
    <row r="11" spans="1:37" s="53" customFormat="1" x14ac:dyDescent="0.2">
      <c r="A11" s="40" t="s">
        <v>29</v>
      </c>
      <c r="B11" s="42" t="s">
        <v>30</v>
      </c>
      <c r="C11" s="43">
        <v>4</v>
      </c>
      <c r="D11" s="44">
        <f t="shared" si="8"/>
        <v>41190</v>
      </c>
      <c r="E11" s="45">
        <v>41190</v>
      </c>
      <c r="F11" s="45">
        <v>41191</v>
      </c>
      <c r="G11" s="41">
        <v>108</v>
      </c>
      <c r="H11" s="41">
        <v>120</v>
      </c>
      <c r="I11" s="44">
        <f t="shared" si="9"/>
        <v>41298</v>
      </c>
      <c r="J11" s="45">
        <v>41298</v>
      </c>
      <c r="K11" s="530">
        <v>41311</v>
      </c>
      <c r="M11" s="39">
        <v>1680</v>
      </c>
      <c r="N11" s="47">
        <v>11006.66</v>
      </c>
      <c r="O11" s="47">
        <v>5280.05</v>
      </c>
      <c r="P11" s="47">
        <v>13229.11</v>
      </c>
      <c r="Q11" s="47">
        <v>11836.54</v>
      </c>
      <c r="R11" s="47">
        <f t="shared" si="0"/>
        <v>25065.65</v>
      </c>
      <c r="S11" s="47">
        <f t="shared" si="1"/>
        <v>30345.7</v>
      </c>
      <c r="T11" s="48">
        <f t="shared" si="2"/>
        <v>-19339.04</v>
      </c>
      <c r="U11" s="23"/>
      <c r="V11" s="49">
        <f t="shared" si="3"/>
        <v>420</v>
      </c>
      <c r="W11" s="47">
        <f t="shared" si="4"/>
        <v>2751.665</v>
      </c>
      <c r="X11" s="47">
        <f t="shared" si="5"/>
        <v>1320.0125</v>
      </c>
      <c r="Y11" s="47">
        <f t="shared" si="6"/>
        <v>3307.2775000000001</v>
      </c>
      <c r="Z11" s="47">
        <f t="shared" si="7"/>
        <v>2959.1350000000002</v>
      </c>
      <c r="AA11" s="47">
        <f t="shared" si="20"/>
        <v>6266.4125000000004</v>
      </c>
      <c r="AB11" s="47">
        <f t="shared" si="21"/>
        <v>7586.4250000000002</v>
      </c>
      <c r="AC11" s="48">
        <f t="shared" si="22"/>
        <v>-4834.76</v>
      </c>
      <c r="AD11" s="23"/>
      <c r="AE11" s="50">
        <f t="shared" si="23"/>
        <v>6.5515833333333333</v>
      </c>
      <c r="AF11" s="47">
        <f t="shared" si="24"/>
        <v>3.1428869047619048</v>
      </c>
      <c r="AG11" s="47">
        <f t="shared" si="25"/>
        <v>7.8744702380952383</v>
      </c>
      <c r="AH11" s="47">
        <f t="shared" si="26"/>
        <v>7.0455595238095245</v>
      </c>
      <c r="AI11" s="47">
        <f t="shared" si="27"/>
        <v>14.920029761904763</v>
      </c>
      <c r="AJ11" s="47">
        <f t="shared" si="28"/>
        <v>18.062916666666666</v>
      </c>
      <c r="AK11" s="48">
        <f t="shared" si="29"/>
        <v>-11.511333333333333</v>
      </c>
    </row>
    <row r="12" spans="1:37" s="51" customFormat="1" x14ac:dyDescent="0.2">
      <c r="A12" s="27" t="s">
        <v>31</v>
      </c>
      <c r="B12" s="29" t="s">
        <v>19</v>
      </c>
      <c r="C12" s="30">
        <v>2.5</v>
      </c>
      <c r="D12" s="31">
        <f t="shared" si="8"/>
        <v>41202</v>
      </c>
      <c r="E12" s="32">
        <v>41202</v>
      </c>
      <c r="F12" s="32">
        <v>41201</v>
      </c>
      <c r="G12" s="28">
        <v>100</v>
      </c>
      <c r="H12" s="28">
        <v>102</v>
      </c>
      <c r="I12" s="31">
        <f t="shared" si="9"/>
        <v>41302</v>
      </c>
      <c r="J12" s="32">
        <v>41302</v>
      </c>
      <c r="K12" s="33">
        <v>41303</v>
      </c>
      <c r="M12" s="26">
        <v>1669</v>
      </c>
      <c r="N12" s="35">
        <v>10278.91</v>
      </c>
      <c r="O12" s="35">
        <v>4732.84</v>
      </c>
      <c r="P12" s="35">
        <v>5378.9</v>
      </c>
      <c r="Q12" s="35">
        <v>6201.64</v>
      </c>
      <c r="R12" s="35">
        <f t="shared" si="0"/>
        <v>11580.54</v>
      </c>
      <c r="S12" s="35">
        <f t="shared" si="1"/>
        <v>16313.380000000001</v>
      </c>
      <c r="T12" s="36">
        <f t="shared" si="2"/>
        <v>-6034.4700000000012</v>
      </c>
      <c r="U12" s="23"/>
      <c r="V12" s="37">
        <f t="shared" si="3"/>
        <v>667.6</v>
      </c>
      <c r="W12" s="35">
        <f t="shared" si="4"/>
        <v>4111.5640000000003</v>
      </c>
      <c r="X12" s="35">
        <f t="shared" si="5"/>
        <v>1893.136</v>
      </c>
      <c r="Y12" s="35">
        <f t="shared" si="6"/>
        <v>2151.56</v>
      </c>
      <c r="Z12" s="35">
        <f t="shared" si="7"/>
        <v>2480.6559999999999</v>
      </c>
      <c r="AA12" s="35">
        <f t="shared" si="20"/>
        <v>4632.2160000000003</v>
      </c>
      <c r="AB12" s="35">
        <f t="shared" si="21"/>
        <v>6525.3520000000008</v>
      </c>
      <c r="AC12" s="36">
        <f t="shared" si="22"/>
        <v>-2413.7880000000005</v>
      </c>
      <c r="AD12" s="23"/>
      <c r="AE12" s="38">
        <f t="shared" si="23"/>
        <v>6.158723786698622</v>
      </c>
      <c r="AF12" s="35">
        <f t="shared" si="24"/>
        <v>2.8357339724385859</v>
      </c>
      <c r="AG12" s="35">
        <f t="shared" si="25"/>
        <v>3.2228280407429595</v>
      </c>
      <c r="AH12" s="35">
        <f t="shared" si="26"/>
        <v>3.7157819053325345</v>
      </c>
      <c r="AI12" s="35">
        <f t="shared" si="27"/>
        <v>6.938609946075494</v>
      </c>
      <c r="AJ12" s="35">
        <f t="shared" si="28"/>
        <v>9.7743439185140808</v>
      </c>
      <c r="AK12" s="36">
        <f t="shared" si="29"/>
        <v>-3.6156201318154588</v>
      </c>
    </row>
    <row r="13" spans="1:37" s="51" customFormat="1" x14ac:dyDescent="0.2">
      <c r="A13" s="27" t="s">
        <v>32</v>
      </c>
      <c r="B13" s="29" t="s">
        <v>22</v>
      </c>
      <c r="C13" s="30">
        <v>3.2</v>
      </c>
      <c r="D13" s="31">
        <f t="shared" si="8"/>
        <v>41199</v>
      </c>
      <c r="E13" s="32">
        <v>41199</v>
      </c>
      <c r="F13" s="32">
        <v>41200</v>
      </c>
      <c r="G13" s="28">
        <v>106</v>
      </c>
      <c r="H13" s="28">
        <v>105</v>
      </c>
      <c r="I13" s="31">
        <f t="shared" si="9"/>
        <v>41305</v>
      </c>
      <c r="J13" s="32">
        <v>41305</v>
      </c>
      <c r="K13" s="33">
        <v>41305</v>
      </c>
      <c r="M13" s="26">
        <v>2442</v>
      </c>
      <c r="N13" s="35">
        <v>13914.06</v>
      </c>
      <c r="O13" s="35">
        <v>7501.83</v>
      </c>
      <c r="P13" s="35">
        <v>8873.67</v>
      </c>
      <c r="Q13" s="35">
        <v>8149.99</v>
      </c>
      <c r="R13" s="35">
        <f t="shared" si="0"/>
        <v>17023.66</v>
      </c>
      <c r="S13" s="35">
        <f t="shared" si="1"/>
        <v>24525.489999999998</v>
      </c>
      <c r="T13" s="36">
        <f t="shared" si="2"/>
        <v>-10611.429999999998</v>
      </c>
      <c r="U13" s="23"/>
      <c r="V13" s="37">
        <f t="shared" si="3"/>
        <v>763.125</v>
      </c>
      <c r="W13" s="35">
        <f t="shared" si="4"/>
        <v>4348.1437499999993</v>
      </c>
      <c r="X13" s="35">
        <f t="shared" si="5"/>
        <v>2344.3218749999996</v>
      </c>
      <c r="Y13" s="35">
        <f t="shared" si="6"/>
        <v>2773.0218749999999</v>
      </c>
      <c r="Z13" s="35">
        <f t="shared" si="7"/>
        <v>2546.8718749999998</v>
      </c>
      <c r="AA13" s="35">
        <f t="shared" si="20"/>
        <v>5319.8937499999993</v>
      </c>
      <c r="AB13" s="35">
        <f t="shared" si="21"/>
        <v>7664.2156249999989</v>
      </c>
      <c r="AC13" s="36">
        <f t="shared" si="22"/>
        <v>-3316.0718749999996</v>
      </c>
      <c r="AD13" s="23"/>
      <c r="AE13" s="38">
        <f t="shared" si="23"/>
        <v>5.6978132678132676</v>
      </c>
      <c r="AF13" s="35">
        <f t="shared" si="24"/>
        <v>3.0720024570024571</v>
      </c>
      <c r="AG13" s="35">
        <f t="shared" si="25"/>
        <v>3.6337714987714986</v>
      </c>
      <c r="AH13" s="35">
        <f t="shared" si="26"/>
        <v>3.3374242424242424</v>
      </c>
      <c r="AI13" s="35">
        <f t="shared" si="27"/>
        <v>6.971195741195741</v>
      </c>
      <c r="AJ13" s="35">
        <f t="shared" si="28"/>
        <v>10.043198198198198</v>
      </c>
      <c r="AK13" s="36">
        <f t="shared" si="29"/>
        <v>-4.3453849303849301</v>
      </c>
    </row>
    <row r="14" spans="1:37" s="53" customFormat="1" x14ac:dyDescent="0.2">
      <c r="A14" s="40" t="s">
        <v>33</v>
      </c>
      <c r="B14" s="42" t="s">
        <v>30</v>
      </c>
      <c r="C14" s="43">
        <v>2.5</v>
      </c>
      <c r="D14" s="44">
        <f t="shared" si="8"/>
        <v>41209</v>
      </c>
      <c r="E14" s="45">
        <v>41209</v>
      </c>
      <c r="F14" s="45">
        <v>41208</v>
      </c>
      <c r="G14" s="41">
        <v>100</v>
      </c>
      <c r="H14" s="41">
        <v>106</v>
      </c>
      <c r="I14" s="44">
        <f t="shared" si="9"/>
        <v>41309</v>
      </c>
      <c r="J14" s="45">
        <v>41309</v>
      </c>
      <c r="K14" s="530">
        <v>41314</v>
      </c>
      <c r="M14" s="39">
        <v>1090</v>
      </c>
      <c r="N14" s="47">
        <v>6712.64</v>
      </c>
      <c r="O14" s="47">
        <v>932.21</v>
      </c>
      <c r="P14" s="47">
        <v>4917.93</v>
      </c>
      <c r="Q14" s="47">
        <v>6825.58</v>
      </c>
      <c r="R14" s="47">
        <f t="shared" si="0"/>
        <v>11743.51</v>
      </c>
      <c r="S14" s="47">
        <f t="shared" si="1"/>
        <v>12675.720000000001</v>
      </c>
      <c r="T14" s="48">
        <f t="shared" si="2"/>
        <v>-5963.0800000000008</v>
      </c>
      <c r="U14" s="23"/>
      <c r="V14" s="49">
        <f t="shared" si="3"/>
        <v>436</v>
      </c>
      <c r="W14" s="47">
        <f t="shared" si="4"/>
        <v>2685.056</v>
      </c>
      <c r="X14" s="47">
        <f t="shared" si="5"/>
        <v>372.88400000000001</v>
      </c>
      <c r="Y14" s="47">
        <f t="shared" si="6"/>
        <v>1967.172</v>
      </c>
      <c r="Z14" s="47">
        <f t="shared" si="7"/>
        <v>2730.232</v>
      </c>
      <c r="AA14" s="47">
        <f t="shared" si="20"/>
        <v>4697.4040000000005</v>
      </c>
      <c r="AB14" s="47">
        <f t="shared" si="21"/>
        <v>5070.2880000000005</v>
      </c>
      <c r="AC14" s="48">
        <f t="shared" si="22"/>
        <v>-2385.2320000000004</v>
      </c>
      <c r="AD14" s="23"/>
      <c r="AE14" s="50">
        <f t="shared" si="23"/>
        <v>6.1583853211009174</v>
      </c>
      <c r="AF14" s="47">
        <f t="shared" si="24"/>
        <v>0.85523853211009182</v>
      </c>
      <c r="AG14" s="47">
        <f t="shared" si="25"/>
        <v>4.5118623853211011</v>
      </c>
      <c r="AH14" s="47">
        <f t="shared" si="26"/>
        <v>6.2619999999999996</v>
      </c>
      <c r="AI14" s="47">
        <f t="shared" si="27"/>
        <v>10.773862385321101</v>
      </c>
      <c r="AJ14" s="47">
        <f t="shared" si="28"/>
        <v>11.629100917431192</v>
      </c>
      <c r="AK14" s="48">
        <f t="shared" si="29"/>
        <v>-5.4707155963302743</v>
      </c>
    </row>
    <row r="15" spans="1:37" s="53" customFormat="1" x14ac:dyDescent="0.2">
      <c r="A15" s="417" t="s">
        <v>34</v>
      </c>
      <c r="B15" s="55" t="s">
        <v>30</v>
      </c>
      <c r="C15" s="56">
        <v>2.2000000000000002</v>
      </c>
      <c r="D15" s="57">
        <f t="shared" si="8"/>
        <v>41198</v>
      </c>
      <c r="E15" s="58">
        <v>41198</v>
      </c>
      <c r="F15" s="58">
        <v>41198</v>
      </c>
      <c r="G15" s="54">
        <v>114</v>
      </c>
      <c r="H15" s="54">
        <v>118</v>
      </c>
      <c r="I15" s="57">
        <f t="shared" si="9"/>
        <v>41312</v>
      </c>
      <c r="J15" s="58">
        <v>41312</v>
      </c>
      <c r="K15" s="531">
        <v>41316</v>
      </c>
      <c r="M15" s="59">
        <v>700</v>
      </c>
      <c r="N15" s="60">
        <v>4383.4799999999996</v>
      </c>
      <c r="O15" s="60">
        <v>2109.5700000000002</v>
      </c>
      <c r="P15" s="60">
        <v>6763.41</v>
      </c>
      <c r="Q15" s="60">
        <v>6458.36</v>
      </c>
      <c r="R15" s="60">
        <f t="shared" si="0"/>
        <v>13221.77</v>
      </c>
      <c r="S15" s="60">
        <f t="shared" si="1"/>
        <v>15331.34</v>
      </c>
      <c r="T15" s="61">
        <f t="shared" si="2"/>
        <v>-10947.86</v>
      </c>
      <c r="U15" s="23"/>
      <c r="V15" s="62">
        <f t="shared" si="3"/>
        <v>318.18181818181813</v>
      </c>
      <c r="W15" s="60">
        <f t="shared" si="4"/>
        <v>1992.4909090909086</v>
      </c>
      <c r="X15" s="60">
        <f t="shared" si="5"/>
        <v>958.89545454545453</v>
      </c>
      <c r="Y15" s="60">
        <f t="shared" si="6"/>
        <v>3074.2772727272722</v>
      </c>
      <c r="Z15" s="60">
        <f t="shared" si="7"/>
        <v>2935.6181818181813</v>
      </c>
      <c r="AA15" s="60">
        <f t="shared" si="20"/>
        <v>6009.8954545454535</v>
      </c>
      <c r="AB15" s="60">
        <f t="shared" si="21"/>
        <v>6968.7909090909079</v>
      </c>
      <c r="AC15" s="61">
        <f t="shared" si="22"/>
        <v>-4976.2999999999993</v>
      </c>
      <c r="AD15" s="23"/>
      <c r="AE15" s="63">
        <f t="shared" si="23"/>
        <v>6.2621142857142855</v>
      </c>
      <c r="AF15" s="60">
        <f t="shared" si="24"/>
        <v>3.013671428571429</v>
      </c>
      <c r="AG15" s="60">
        <f t="shared" si="25"/>
        <v>9.6620142857142852</v>
      </c>
      <c r="AH15" s="60">
        <f t="shared" si="26"/>
        <v>9.226228571428571</v>
      </c>
      <c r="AI15" s="60">
        <f t="shared" si="27"/>
        <v>18.888242857142856</v>
      </c>
      <c r="AJ15" s="60">
        <f t="shared" si="28"/>
        <v>21.901914285714284</v>
      </c>
      <c r="AK15" s="61">
        <f t="shared" si="29"/>
        <v>-15.639799999999997</v>
      </c>
    </row>
    <row r="16" spans="1:37" s="53" customFormat="1" x14ac:dyDescent="0.2">
      <c r="A16" s="529" t="s">
        <v>35</v>
      </c>
      <c r="B16" s="150" t="s">
        <v>19</v>
      </c>
      <c r="C16" s="419">
        <v>2.5</v>
      </c>
      <c r="D16" s="420">
        <f t="shared" si="8"/>
        <v>41216</v>
      </c>
      <c r="E16" s="421">
        <v>41216</v>
      </c>
      <c r="F16" s="421">
        <v>41215</v>
      </c>
      <c r="G16" s="418">
        <v>100</v>
      </c>
      <c r="H16" s="418">
        <v>103</v>
      </c>
      <c r="I16" s="420">
        <f t="shared" si="9"/>
        <v>41316</v>
      </c>
      <c r="J16" s="421">
        <v>41316</v>
      </c>
      <c r="K16" s="528">
        <v>41318</v>
      </c>
      <c r="M16" s="422">
        <v>1681</v>
      </c>
      <c r="N16" s="423">
        <v>10350.91</v>
      </c>
      <c r="O16" s="423">
        <v>3613.85</v>
      </c>
      <c r="P16" s="423">
        <v>5373.71</v>
      </c>
      <c r="Q16" s="423">
        <v>6544.93</v>
      </c>
      <c r="R16" s="423">
        <f t="shared" si="0"/>
        <v>11918.64</v>
      </c>
      <c r="S16" s="423">
        <f t="shared" si="1"/>
        <v>15532.49</v>
      </c>
      <c r="T16" s="64">
        <f t="shared" si="2"/>
        <v>-5181.58</v>
      </c>
      <c r="U16" s="23"/>
      <c r="V16" s="424">
        <f t="shared" si="3"/>
        <v>672.4</v>
      </c>
      <c r="W16" s="423">
        <f t="shared" si="4"/>
        <v>4140.3639999999996</v>
      </c>
      <c r="X16" s="423">
        <f t="shared" si="5"/>
        <v>1445.54</v>
      </c>
      <c r="Y16" s="423">
        <f t="shared" si="6"/>
        <v>2149.4839999999999</v>
      </c>
      <c r="Z16" s="423">
        <f t="shared" si="7"/>
        <v>2617.9720000000002</v>
      </c>
      <c r="AA16" s="423">
        <f t="shared" si="20"/>
        <v>4767.4560000000001</v>
      </c>
      <c r="AB16" s="423">
        <f t="shared" si="21"/>
        <v>6212.9960000000001</v>
      </c>
      <c r="AC16" s="64">
        <f t="shared" si="22"/>
        <v>-2072.6320000000005</v>
      </c>
      <c r="AD16" s="23"/>
      <c r="AE16" s="425">
        <f t="shared" si="23"/>
        <v>6.1575907198096367</v>
      </c>
      <c r="AF16" s="423">
        <f t="shared" si="24"/>
        <v>2.1498215348007137</v>
      </c>
      <c r="AG16" s="423">
        <f t="shared" si="25"/>
        <v>3.1967340868530636</v>
      </c>
      <c r="AH16" s="423">
        <f t="shared" si="26"/>
        <v>3.8934741225461038</v>
      </c>
      <c r="AI16" s="423">
        <f t="shared" si="27"/>
        <v>7.090208209399167</v>
      </c>
      <c r="AJ16" s="423">
        <f t="shared" si="28"/>
        <v>9.2400297441998802</v>
      </c>
      <c r="AK16" s="64">
        <f t="shared" si="29"/>
        <v>-3.0824390243902435</v>
      </c>
    </row>
    <row r="17" spans="1:37" s="53" customFormat="1" x14ac:dyDescent="0.2">
      <c r="A17" s="27" t="s">
        <v>36</v>
      </c>
      <c r="B17" s="29" t="s">
        <v>22</v>
      </c>
      <c r="C17" s="30">
        <v>3.1</v>
      </c>
      <c r="D17" s="31">
        <f t="shared" si="8"/>
        <v>41213</v>
      </c>
      <c r="E17" s="32">
        <v>41213</v>
      </c>
      <c r="F17" s="32">
        <v>41213</v>
      </c>
      <c r="G17" s="28">
        <v>106</v>
      </c>
      <c r="H17" s="28">
        <v>112</v>
      </c>
      <c r="I17" s="31">
        <f t="shared" si="9"/>
        <v>41319</v>
      </c>
      <c r="J17" s="32">
        <v>41319</v>
      </c>
      <c r="K17" s="33">
        <v>41325</v>
      </c>
      <c r="M17" s="26">
        <v>2257</v>
      </c>
      <c r="N17" s="35">
        <v>16547.62</v>
      </c>
      <c r="O17" s="35">
        <v>6021.7</v>
      </c>
      <c r="P17" s="35">
        <v>6914.85</v>
      </c>
      <c r="Q17" s="35">
        <v>8077.25</v>
      </c>
      <c r="R17" s="35">
        <f t="shared" si="0"/>
        <v>14992.1</v>
      </c>
      <c r="S17" s="35">
        <f t="shared" si="1"/>
        <v>21013.8</v>
      </c>
      <c r="T17" s="36">
        <f t="shared" si="2"/>
        <v>-4466.18</v>
      </c>
      <c r="U17" s="23"/>
      <c r="V17" s="37">
        <f t="shared" si="3"/>
        <v>728.0645161290322</v>
      </c>
      <c r="W17" s="35">
        <f t="shared" si="4"/>
        <v>5337.9419354838701</v>
      </c>
      <c r="X17" s="35">
        <f t="shared" si="5"/>
        <v>1942.4838709677417</v>
      </c>
      <c r="Y17" s="35">
        <f t="shared" si="6"/>
        <v>2230.5967741935483</v>
      </c>
      <c r="Z17" s="35">
        <f t="shared" si="7"/>
        <v>2605.5645161290322</v>
      </c>
      <c r="AA17" s="35">
        <f t="shared" si="20"/>
        <v>4836.1612903225805</v>
      </c>
      <c r="AB17" s="35">
        <f t="shared" si="21"/>
        <v>6778.645161290322</v>
      </c>
      <c r="AC17" s="36">
        <f t="shared" si="22"/>
        <v>-1440.7032258064519</v>
      </c>
      <c r="AD17" s="23"/>
      <c r="AE17" s="38">
        <f t="shared" si="23"/>
        <v>7.3316880815241463</v>
      </c>
      <c r="AF17" s="35">
        <f t="shared" si="24"/>
        <v>2.6680106335844038</v>
      </c>
      <c r="AG17" s="35">
        <f t="shared" si="25"/>
        <v>3.063735046521932</v>
      </c>
      <c r="AH17" s="35">
        <f t="shared" si="26"/>
        <v>3.5787549844926896</v>
      </c>
      <c r="AI17" s="35">
        <f t="shared" si="27"/>
        <v>6.6424900310146215</v>
      </c>
      <c r="AJ17" s="35">
        <f t="shared" si="28"/>
        <v>9.3105006645990258</v>
      </c>
      <c r="AK17" s="36">
        <f t="shared" si="29"/>
        <v>-1.9788125830748795</v>
      </c>
    </row>
    <row r="18" spans="1:37" s="53" customFormat="1" x14ac:dyDescent="0.2">
      <c r="A18" s="40" t="s">
        <v>37</v>
      </c>
      <c r="B18" s="42" t="s">
        <v>19</v>
      </c>
      <c r="C18" s="43">
        <v>2.5</v>
      </c>
      <c r="D18" s="44">
        <f>E18</f>
        <v>41222</v>
      </c>
      <c r="E18" s="45">
        <v>41222</v>
      </c>
      <c r="F18" s="45">
        <v>41222</v>
      </c>
      <c r="G18" s="41">
        <v>101</v>
      </c>
      <c r="H18" s="41">
        <v>115</v>
      </c>
      <c r="I18" s="44">
        <f>J18</f>
        <v>41323</v>
      </c>
      <c r="J18" s="45">
        <v>41323</v>
      </c>
      <c r="K18" s="530">
        <v>41337</v>
      </c>
      <c r="M18" s="39">
        <v>1754</v>
      </c>
      <c r="N18" s="47">
        <v>10801.96</v>
      </c>
      <c r="O18" s="47">
        <v>3306.46</v>
      </c>
      <c r="P18" s="47">
        <v>5447.89</v>
      </c>
      <c r="Q18" s="47">
        <v>6208.37</v>
      </c>
      <c r="R18" s="47">
        <f t="shared" si="0"/>
        <v>11656.26</v>
      </c>
      <c r="S18" s="47">
        <f t="shared" si="1"/>
        <v>14962.720000000001</v>
      </c>
      <c r="T18" s="48">
        <f t="shared" si="2"/>
        <v>-4160.760000000002</v>
      </c>
      <c r="U18" s="23"/>
      <c r="V18" s="49">
        <f t="shared" si="3"/>
        <v>701.6</v>
      </c>
      <c r="W18" s="47">
        <f t="shared" si="4"/>
        <v>4320.7839999999997</v>
      </c>
      <c r="X18" s="47">
        <f t="shared" si="5"/>
        <v>1322.5840000000001</v>
      </c>
      <c r="Y18" s="47">
        <f t="shared" si="6"/>
        <v>2179.1559999999999</v>
      </c>
      <c r="Z18" s="47">
        <f t="shared" si="7"/>
        <v>2483.348</v>
      </c>
      <c r="AA18" s="47">
        <f t="shared" si="20"/>
        <v>4662.5039999999999</v>
      </c>
      <c r="AB18" s="47">
        <f t="shared" si="21"/>
        <v>5985.0879999999997</v>
      </c>
      <c r="AC18" s="48">
        <f t="shared" si="22"/>
        <v>-1664.3040000000001</v>
      </c>
      <c r="AD18" s="23"/>
      <c r="AE18" s="50">
        <f t="shared" si="23"/>
        <v>6.1584720638540471</v>
      </c>
      <c r="AF18" s="47">
        <f t="shared" si="24"/>
        <v>1.8850969213226909</v>
      </c>
      <c r="AG18" s="47">
        <f t="shared" si="25"/>
        <v>3.1059806157354619</v>
      </c>
      <c r="AH18" s="47">
        <f t="shared" si="26"/>
        <v>3.5395496009122005</v>
      </c>
      <c r="AI18" s="47">
        <f t="shared" si="27"/>
        <v>6.6455302166476624</v>
      </c>
      <c r="AJ18" s="47">
        <f t="shared" si="28"/>
        <v>8.5306271379703524</v>
      </c>
      <c r="AK18" s="48">
        <f t="shared" si="29"/>
        <v>-2.3721550741163053</v>
      </c>
    </row>
    <row r="19" spans="1:37" s="53" customFormat="1" x14ac:dyDescent="0.2">
      <c r="A19" s="40" t="s">
        <v>38</v>
      </c>
      <c r="B19" s="42" t="s">
        <v>30</v>
      </c>
      <c r="C19" s="43">
        <v>2.4</v>
      </c>
      <c r="D19" s="44">
        <f>E19</f>
        <v>41212</v>
      </c>
      <c r="E19" s="45">
        <v>41212</v>
      </c>
      <c r="F19" s="45">
        <v>41212</v>
      </c>
      <c r="G19" s="41">
        <v>114</v>
      </c>
      <c r="H19" s="41">
        <v>128</v>
      </c>
      <c r="I19" s="44">
        <f>J19</f>
        <v>41326</v>
      </c>
      <c r="J19" s="45">
        <v>41326</v>
      </c>
      <c r="K19" s="530">
        <v>41340</v>
      </c>
      <c r="M19" s="39">
        <v>1650</v>
      </c>
      <c r="N19" s="47">
        <v>10055.57</v>
      </c>
      <c r="O19" s="47">
        <v>4466.6499999999996</v>
      </c>
      <c r="P19" s="47">
        <v>7220.91</v>
      </c>
      <c r="Q19" s="47">
        <v>6786.26</v>
      </c>
      <c r="R19" s="47">
        <f t="shared" si="0"/>
        <v>14007.17</v>
      </c>
      <c r="S19" s="47">
        <f t="shared" si="1"/>
        <v>18473.82</v>
      </c>
      <c r="T19" s="48">
        <f t="shared" si="2"/>
        <v>-8418.25</v>
      </c>
      <c r="U19" s="23"/>
      <c r="V19" s="49">
        <f t="shared" si="3"/>
        <v>687.5</v>
      </c>
      <c r="W19" s="47">
        <f t="shared" si="4"/>
        <v>4189.8208333333332</v>
      </c>
      <c r="X19" s="47">
        <f t="shared" si="5"/>
        <v>1861.1041666666665</v>
      </c>
      <c r="Y19" s="47">
        <f t="shared" si="6"/>
        <v>3008.7125000000001</v>
      </c>
      <c r="Z19" s="47">
        <f t="shared" si="7"/>
        <v>2827.6083333333336</v>
      </c>
      <c r="AA19" s="47">
        <f t="shared" si="20"/>
        <v>5836.3208333333332</v>
      </c>
      <c r="AB19" s="47">
        <f t="shared" si="21"/>
        <v>7697.4249999999993</v>
      </c>
      <c r="AC19" s="48">
        <f t="shared" si="22"/>
        <v>-3507.6041666666661</v>
      </c>
      <c r="AD19" s="23"/>
      <c r="AE19" s="50">
        <f t="shared" si="23"/>
        <v>6.0942848484848486</v>
      </c>
      <c r="AF19" s="47">
        <f t="shared" si="24"/>
        <v>2.7070606060606059</v>
      </c>
      <c r="AG19" s="47">
        <f t="shared" si="25"/>
        <v>4.3763090909090909</v>
      </c>
      <c r="AH19" s="47">
        <f t="shared" si="26"/>
        <v>4.1128848484848488</v>
      </c>
      <c r="AI19" s="47">
        <f t="shared" si="27"/>
        <v>8.4891939393939388</v>
      </c>
      <c r="AJ19" s="47">
        <f t="shared" si="28"/>
        <v>11.196254545454545</v>
      </c>
      <c r="AK19" s="48">
        <f t="shared" si="29"/>
        <v>-5.1019696969696966</v>
      </c>
    </row>
    <row r="20" spans="1:37" s="65" customFormat="1" x14ac:dyDescent="0.2">
      <c r="A20" s="27" t="s">
        <v>39</v>
      </c>
      <c r="B20" s="29" t="s">
        <v>19</v>
      </c>
      <c r="C20" s="30">
        <v>2.5</v>
      </c>
      <c r="D20" s="31">
        <f t="shared" ref="D20:D22" si="30">E20</f>
        <v>41228</v>
      </c>
      <c r="E20" s="32">
        <v>41228</v>
      </c>
      <c r="F20" s="32">
        <v>41228</v>
      </c>
      <c r="G20" s="28">
        <v>102</v>
      </c>
      <c r="H20" s="28">
        <v>110</v>
      </c>
      <c r="I20" s="31">
        <f t="shared" ref="I20:I22" si="31">J20</f>
        <v>41330</v>
      </c>
      <c r="J20" s="32">
        <v>41330</v>
      </c>
      <c r="K20" s="33">
        <v>41338</v>
      </c>
      <c r="M20" s="26">
        <v>3185</v>
      </c>
      <c r="N20" s="35">
        <v>19615.66</v>
      </c>
      <c r="O20" s="35">
        <v>5999.3</v>
      </c>
      <c r="P20" s="35">
        <v>5359.43</v>
      </c>
      <c r="Q20" s="35">
        <v>5516.08</v>
      </c>
      <c r="R20" s="35">
        <f t="shared" si="0"/>
        <v>10875.51</v>
      </c>
      <c r="S20" s="35">
        <f t="shared" si="1"/>
        <v>16874.810000000001</v>
      </c>
      <c r="T20" s="36">
        <f t="shared" si="2"/>
        <v>2740.8499999999985</v>
      </c>
      <c r="U20" s="23"/>
      <c r="V20" s="37">
        <f t="shared" si="3"/>
        <v>1274</v>
      </c>
      <c r="W20" s="35">
        <f t="shared" si="4"/>
        <v>7846.2640000000001</v>
      </c>
      <c r="X20" s="35">
        <f t="shared" si="5"/>
        <v>2399.7200000000003</v>
      </c>
      <c r="Y20" s="35">
        <f t="shared" si="6"/>
        <v>2143.7719999999999</v>
      </c>
      <c r="Z20" s="35">
        <f t="shared" si="7"/>
        <v>2206.4319999999998</v>
      </c>
      <c r="AA20" s="35">
        <f t="shared" si="20"/>
        <v>4350.2039999999997</v>
      </c>
      <c r="AB20" s="35">
        <f t="shared" si="21"/>
        <v>6749.924</v>
      </c>
      <c r="AC20" s="36">
        <f t="shared" si="22"/>
        <v>1096.3400000000001</v>
      </c>
      <c r="AD20" s="23"/>
      <c r="AE20" s="38">
        <f t="shared" si="23"/>
        <v>6.1587629513343796</v>
      </c>
      <c r="AF20" s="35">
        <f t="shared" si="24"/>
        <v>1.8836106750392465</v>
      </c>
      <c r="AG20" s="35">
        <f t="shared" si="25"/>
        <v>1.6827095761381476</v>
      </c>
      <c r="AH20" s="35">
        <f t="shared" si="26"/>
        <v>1.7318932496075352</v>
      </c>
      <c r="AI20" s="35">
        <f t="shared" si="27"/>
        <v>3.4146028257456829</v>
      </c>
      <c r="AJ20" s="35">
        <f t="shared" si="28"/>
        <v>5.2982135007849296</v>
      </c>
      <c r="AK20" s="36">
        <f t="shared" si="29"/>
        <v>0.86054945054944998</v>
      </c>
    </row>
    <row r="21" spans="1:37" s="65" customFormat="1" x14ac:dyDescent="0.2">
      <c r="A21" s="27" t="s">
        <v>40</v>
      </c>
      <c r="B21" s="29" t="s">
        <v>22</v>
      </c>
      <c r="C21" s="30">
        <v>2.6</v>
      </c>
      <c r="D21" s="31">
        <f t="shared" si="30"/>
        <v>41227</v>
      </c>
      <c r="E21" s="32">
        <v>41227</v>
      </c>
      <c r="F21" s="32">
        <v>41226</v>
      </c>
      <c r="G21" s="28">
        <v>106</v>
      </c>
      <c r="H21" s="28">
        <v>111</v>
      </c>
      <c r="I21" s="31">
        <f t="shared" si="31"/>
        <v>41333</v>
      </c>
      <c r="J21" s="32">
        <v>41333</v>
      </c>
      <c r="K21" s="33">
        <v>41337</v>
      </c>
      <c r="M21" s="26">
        <v>1939</v>
      </c>
      <c r="N21" s="35">
        <v>13173.67</v>
      </c>
      <c r="O21" s="35">
        <v>4911.05</v>
      </c>
      <c r="P21" s="35">
        <v>5296.99</v>
      </c>
      <c r="Q21" s="35">
        <v>5067.18</v>
      </c>
      <c r="R21" s="35">
        <f t="shared" si="0"/>
        <v>10364.17</v>
      </c>
      <c r="S21" s="35">
        <f t="shared" si="1"/>
        <v>15275.220000000001</v>
      </c>
      <c r="T21" s="36">
        <f t="shared" si="2"/>
        <v>-2101.5500000000011</v>
      </c>
      <c r="U21" s="23"/>
      <c r="V21" s="37">
        <f t="shared" si="3"/>
        <v>745.76923076923072</v>
      </c>
      <c r="W21" s="35">
        <f t="shared" si="4"/>
        <v>5066.7961538461541</v>
      </c>
      <c r="X21" s="35">
        <f t="shared" si="5"/>
        <v>1888.8653846153845</v>
      </c>
      <c r="Y21" s="35">
        <f t="shared" si="6"/>
        <v>2037.3038461538461</v>
      </c>
      <c r="Z21" s="35">
        <f t="shared" si="7"/>
        <v>1948.9153846153847</v>
      </c>
      <c r="AA21" s="35">
        <f t="shared" si="20"/>
        <v>3986.2192307692308</v>
      </c>
      <c r="AB21" s="35">
        <f t="shared" si="21"/>
        <v>5875.0846153846151</v>
      </c>
      <c r="AC21" s="36">
        <f t="shared" si="22"/>
        <v>-808.28846153846098</v>
      </c>
      <c r="AD21" s="23"/>
      <c r="AE21" s="38">
        <f t="shared" si="23"/>
        <v>6.7940536358947909</v>
      </c>
      <c r="AF21" s="35">
        <f t="shared" si="24"/>
        <v>2.5327746260959256</v>
      </c>
      <c r="AG21" s="35">
        <f t="shared" si="25"/>
        <v>2.7318153687467768</v>
      </c>
      <c r="AH21" s="35">
        <f t="shared" si="26"/>
        <v>2.6132955131511091</v>
      </c>
      <c r="AI21" s="35">
        <f t="shared" si="27"/>
        <v>5.3451108818978863</v>
      </c>
      <c r="AJ21" s="35">
        <f t="shared" si="28"/>
        <v>7.8778855079938115</v>
      </c>
      <c r="AK21" s="36">
        <f t="shared" si="29"/>
        <v>-1.0838318720990205</v>
      </c>
    </row>
    <row r="22" spans="1:37" s="65" customFormat="1" x14ac:dyDescent="0.2">
      <c r="A22" s="417" t="s">
        <v>41</v>
      </c>
      <c r="B22" s="55" t="s">
        <v>19</v>
      </c>
      <c r="C22" s="56">
        <v>4.9000000000000004</v>
      </c>
      <c r="D22" s="57">
        <f t="shared" si="30"/>
        <v>41235</v>
      </c>
      <c r="E22" s="58">
        <v>41235</v>
      </c>
      <c r="F22" s="58">
        <v>41236</v>
      </c>
      <c r="G22" s="54">
        <v>102</v>
      </c>
      <c r="H22" s="54">
        <v>110</v>
      </c>
      <c r="I22" s="57">
        <f t="shared" si="31"/>
        <v>41337</v>
      </c>
      <c r="J22" s="58">
        <v>41337</v>
      </c>
      <c r="K22" s="531">
        <v>41346</v>
      </c>
      <c r="M22" s="59">
        <v>2043</v>
      </c>
      <c r="N22" s="60">
        <v>12587.16</v>
      </c>
      <c r="O22" s="60">
        <v>4148.3</v>
      </c>
      <c r="P22" s="60">
        <v>9683.09</v>
      </c>
      <c r="Q22" s="60">
        <v>10860.36</v>
      </c>
      <c r="R22" s="60">
        <f t="shared" si="0"/>
        <v>20543.45</v>
      </c>
      <c r="S22" s="60">
        <f t="shared" si="1"/>
        <v>24691.75</v>
      </c>
      <c r="T22" s="61">
        <f t="shared" si="2"/>
        <v>-12104.59</v>
      </c>
      <c r="U22" s="23"/>
      <c r="V22" s="62">
        <f t="shared" si="3"/>
        <v>416.93877551020404</v>
      </c>
      <c r="W22" s="60">
        <f t="shared" si="4"/>
        <v>2568.8081632653061</v>
      </c>
      <c r="X22" s="60">
        <f t="shared" si="5"/>
        <v>846.59183673469386</v>
      </c>
      <c r="Y22" s="60">
        <f t="shared" si="6"/>
        <v>1976.1408163265305</v>
      </c>
      <c r="Z22" s="60">
        <f t="shared" si="7"/>
        <v>2216.4</v>
      </c>
      <c r="AA22" s="60">
        <f t="shared" si="20"/>
        <v>4192.5408163265311</v>
      </c>
      <c r="AB22" s="60">
        <f t="shared" si="21"/>
        <v>5039.132653061225</v>
      </c>
      <c r="AC22" s="61">
        <f t="shared" si="22"/>
        <v>-2470.3244897959189</v>
      </c>
      <c r="AD22" s="23"/>
      <c r="AE22" s="63">
        <f t="shared" si="23"/>
        <v>6.1611160058737147</v>
      </c>
      <c r="AF22" s="60">
        <f t="shared" si="24"/>
        <v>2.0304943710230057</v>
      </c>
      <c r="AG22" s="60">
        <f t="shared" si="25"/>
        <v>4.7396426823299072</v>
      </c>
      <c r="AH22" s="60">
        <f t="shared" si="26"/>
        <v>5.3158883994126285</v>
      </c>
      <c r="AI22" s="60">
        <f t="shared" si="27"/>
        <v>10.055531081742537</v>
      </c>
      <c r="AJ22" s="60">
        <f t="shared" si="28"/>
        <v>12.086025452765542</v>
      </c>
      <c r="AK22" s="61">
        <f t="shared" si="29"/>
        <v>-5.9249094468918271</v>
      </c>
    </row>
    <row r="23" spans="1:37" s="500" customFormat="1" x14ac:dyDescent="0.2">
      <c r="A23" s="495"/>
      <c r="B23" s="496"/>
      <c r="C23" s="497">
        <f>SUM(C2:C22)</f>
        <v>88.800000000000011</v>
      </c>
      <c r="D23" s="498"/>
      <c r="E23" s="499"/>
      <c r="F23" s="499"/>
      <c r="G23" s="495"/>
      <c r="H23" s="495"/>
      <c r="I23" s="498"/>
      <c r="J23" s="499"/>
      <c r="K23" s="499"/>
      <c r="M23" s="501">
        <f>SUM(M2:M22)</f>
        <v>41240</v>
      </c>
      <c r="N23" s="502">
        <f>SUM(N2:N22)</f>
        <v>331222.32</v>
      </c>
      <c r="O23" s="502">
        <f>SUM(O2:O22)</f>
        <v>121741.39000000003</v>
      </c>
      <c r="P23" s="502">
        <f>SUM(P2:P22)</f>
        <v>207077.31999999998</v>
      </c>
      <c r="Q23" s="502">
        <f>SUM(Q2:Q22)</f>
        <v>210296.44999999995</v>
      </c>
      <c r="R23" s="502">
        <f t="shared" ref="R23" si="32">Q23+P23</f>
        <v>417373.7699999999</v>
      </c>
      <c r="S23" s="502">
        <f t="shared" ref="S23" si="33">R23+O23</f>
        <v>539115.15999999992</v>
      </c>
      <c r="T23" s="503">
        <f t="shared" ref="T23" si="34">N23-S23</f>
        <v>-207892.83999999991</v>
      </c>
      <c r="U23" s="23"/>
      <c r="V23" s="504">
        <f t="shared" ref="V23" si="35">M23/C23</f>
        <v>464.41441441441435</v>
      </c>
      <c r="W23" s="502">
        <f t="shared" ref="W23" si="36">N23/C23</f>
        <v>3729.9810810810809</v>
      </c>
      <c r="X23" s="502">
        <f t="shared" ref="X23" si="37">O23/C23</f>
        <v>1370.9615990990992</v>
      </c>
      <c r="Y23" s="502">
        <f t="shared" ref="Y23" si="38">P23/C23</f>
        <v>2331.9518018018011</v>
      </c>
      <c r="Z23" s="502">
        <f t="shared" ref="Z23" si="39">Q23/C23</f>
        <v>2368.2032657657651</v>
      </c>
      <c r="AA23" s="502">
        <f t="shared" ref="AA23" si="40">Z23+Y23</f>
        <v>4700.1550675675662</v>
      </c>
      <c r="AB23" s="502">
        <f t="shared" ref="AB23" si="41">AA23+X23</f>
        <v>6071.116666666665</v>
      </c>
      <c r="AC23" s="503">
        <f t="shared" ref="AC23" si="42">W23-AB23</f>
        <v>-2341.1355855855841</v>
      </c>
      <c r="AD23" s="23"/>
      <c r="AE23" s="502">
        <f t="shared" ref="AE23" si="43">N23/M23</f>
        <v>8.0315790494665382</v>
      </c>
      <c r="AF23" s="502">
        <f t="shared" ref="AF23" si="44">O23/M23</f>
        <v>2.9520220659553837</v>
      </c>
      <c r="AG23" s="502">
        <f t="shared" ref="AG23" si="45">P23/M23</f>
        <v>5.0212735208535397</v>
      </c>
      <c r="AH23" s="502">
        <f t="shared" ref="AH23" si="46">Q23/M23</f>
        <v>5.0993319592628508</v>
      </c>
      <c r="AI23" s="502">
        <f t="shared" ref="AI23" si="47">AH23+AG23</f>
        <v>10.12060548011639</v>
      </c>
      <c r="AJ23" s="502">
        <f t="shared" ref="AJ23" si="48">AI23+AF23</f>
        <v>13.072627546071775</v>
      </c>
      <c r="AK23" s="503">
        <f t="shared" ref="AK23" si="49">AE23-AJ23</f>
        <v>-5.0410484966052369</v>
      </c>
    </row>
    <row r="24" spans="1:37" s="3" customFormat="1" x14ac:dyDescent="0.2">
      <c r="E24" s="68"/>
      <c r="F24" s="68"/>
      <c r="H24" s="163"/>
      <c r="J24" s="68"/>
      <c r="K24" s="452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</row>
    <row r="25" spans="1:37" s="3" customFormat="1" x14ac:dyDescent="0.2">
      <c r="A25" s="426" t="s">
        <v>0</v>
      </c>
      <c r="B25" s="426" t="s">
        <v>1</v>
      </c>
      <c r="C25" s="426" t="s">
        <v>2</v>
      </c>
      <c r="D25" s="1" t="s">
        <v>3</v>
      </c>
      <c r="E25" s="2" t="s">
        <v>4</v>
      </c>
      <c r="F25" s="2" t="s">
        <v>5</v>
      </c>
      <c r="G25" s="426" t="s">
        <v>6</v>
      </c>
      <c r="H25" s="141" t="s">
        <v>7</v>
      </c>
      <c r="I25" s="1" t="s">
        <v>3</v>
      </c>
      <c r="J25" s="2" t="s">
        <v>8</v>
      </c>
      <c r="K25" s="143" t="s">
        <v>9</v>
      </c>
      <c r="M25" s="4" t="s">
        <v>10</v>
      </c>
      <c r="N25" s="5" t="s">
        <v>11</v>
      </c>
      <c r="O25" s="5" t="s">
        <v>12</v>
      </c>
      <c r="P25" s="5" t="s">
        <v>13</v>
      </c>
      <c r="Q25" s="5" t="s">
        <v>14</v>
      </c>
      <c r="R25" s="5" t="s">
        <v>15</v>
      </c>
      <c r="S25" s="5" t="s">
        <v>16</v>
      </c>
      <c r="T25" s="6" t="s">
        <v>17</v>
      </c>
      <c r="U25" s="7"/>
      <c r="V25" s="8" t="s">
        <v>10</v>
      </c>
      <c r="W25" s="5" t="s">
        <v>11</v>
      </c>
      <c r="X25" s="5" t="s">
        <v>12</v>
      </c>
      <c r="Y25" s="5" t="s">
        <v>13</v>
      </c>
      <c r="Z25" s="5" t="s">
        <v>14</v>
      </c>
      <c r="AA25" s="5" t="s">
        <v>15</v>
      </c>
      <c r="AB25" s="5" t="s">
        <v>16</v>
      </c>
      <c r="AC25" s="6" t="s">
        <v>17</v>
      </c>
      <c r="AD25" s="9"/>
      <c r="AE25" s="10" t="s">
        <v>11</v>
      </c>
      <c r="AF25" s="5" t="s">
        <v>12</v>
      </c>
      <c r="AG25" s="5" t="s">
        <v>13</v>
      </c>
      <c r="AH25" s="5" t="s">
        <v>14</v>
      </c>
      <c r="AI25" s="5" t="s">
        <v>15</v>
      </c>
      <c r="AJ25" s="5" t="s">
        <v>16</v>
      </c>
      <c r="AK25" s="6" t="s">
        <v>17</v>
      </c>
    </row>
    <row r="26" spans="1:37" s="67" customFormat="1" x14ac:dyDescent="0.2">
      <c r="A26" s="436" t="s">
        <v>156</v>
      </c>
      <c r="B26" s="437" t="s">
        <v>154</v>
      </c>
      <c r="C26" s="453">
        <v>2.2000000000000002</v>
      </c>
      <c r="D26" s="439">
        <f>F26</f>
        <v>41517</v>
      </c>
      <c r="E26" s="440">
        <v>41167</v>
      </c>
      <c r="F26" s="440">
        <v>41517</v>
      </c>
      <c r="G26" s="437">
        <v>93</v>
      </c>
      <c r="H26" s="454">
        <v>112</v>
      </c>
      <c r="I26" s="439">
        <f>J26</f>
        <v>41260</v>
      </c>
      <c r="J26" s="440">
        <v>41260</v>
      </c>
      <c r="K26" s="455">
        <v>41629</v>
      </c>
      <c r="M26" s="436">
        <v>1736</v>
      </c>
      <c r="N26" s="456">
        <v>14335</v>
      </c>
      <c r="O26" s="456">
        <v>4860.3100000000004</v>
      </c>
      <c r="P26" s="456">
        <v>4791.9799999999996</v>
      </c>
      <c r="Q26" s="456">
        <v>4757.1499999999996</v>
      </c>
      <c r="R26" s="456">
        <f>Q26+P26</f>
        <v>9549.1299999999992</v>
      </c>
      <c r="S26" s="456">
        <f>R26+O26</f>
        <v>14409.439999999999</v>
      </c>
      <c r="T26" s="457">
        <f>N26-S26</f>
        <v>-74.43999999999869</v>
      </c>
      <c r="U26" s="69"/>
      <c r="V26" s="438">
        <f t="shared" ref="V26:V41" si="50">M26/C26</f>
        <v>789.09090909090901</v>
      </c>
      <c r="W26" s="456">
        <f t="shared" ref="W26:W41" si="51">N26/C26</f>
        <v>6515.9090909090901</v>
      </c>
      <c r="X26" s="456">
        <f t="shared" ref="X26:X41" si="52">O26/C26</f>
        <v>2209.2318181818182</v>
      </c>
      <c r="Y26" s="456">
        <f t="shared" ref="Y26:Y41" si="53">P26/C26</f>
        <v>2178.1727272727271</v>
      </c>
      <c r="Z26" s="456">
        <f t="shared" ref="Z26:Z41" si="54">Q26/C26</f>
        <v>2162.3409090909086</v>
      </c>
      <c r="AA26" s="456">
        <f>Z26+Y26</f>
        <v>4340.5136363636357</v>
      </c>
      <c r="AB26" s="456">
        <f>AA26+X26</f>
        <v>6549.7454545454539</v>
      </c>
      <c r="AC26" s="457">
        <f>W26-AB26</f>
        <v>-33.836363636363785</v>
      </c>
      <c r="AD26" s="69"/>
      <c r="AE26" s="458">
        <f>N26/M26</f>
        <v>8.2574884792626726</v>
      </c>
      <c r="AF26" s="456">
        <f>O26/M26</f>
        <v>2.799717741935484</v>
      </c>
      <c r="AG26" s="456">
        <f>P26/M26</f>
        <v>2.7603571428571425</v>
      </c>
      <c r="AH26" s="456">
        <f>Q26/M26</f>
        <v>2.7402937788018433</v>
      </c>
      <c r="AI26" s="456">
        <f>AH26+AG26</f>
        <v>5.5006509216589858</v>
      </c>
      <c r="AJ26" s="456">
        <f>AI26+AF26</f>
        <v>8.3003686635944689</v>
      </c>
      <c r="AK26" s="457">
        <f>AE26-AJ26</f>
        <v>-4.2880184331796301E-2</v>
      </c>
    </row>
    <row r="27" spans="1:37" s="67" customFormat="1" x14ac:dyDescent="0.2">
      <c r="A27" s="70" t="s">
        <v>156</v>
      </c>
      <c r="B27" s="71" t="s">
        <v>42</v>
      </c>
      <c r="C27" s="72">
        <v>8.4</v>
      </c>
      <c r="D27" s="73">
        <f>F27</f>
        <v>41517</v>
      </c>
      <c r="E27" s="74">
        <v>41167</v>
      </c>
      <c r="F27" s="74">
        <v>41517</v>
      </c>
      <c r="G27" s="71">
        <v>93</v>
      </c>
      <c r="H27" s="459">
        <v>112</v>
      </c>
      <c r="I27" s="73">
        <f>J27</f>
        <v>41260</v>
      </c>
      <c r="J27" s="74">
        <v>41260</v>
      </c>
      <c r="K27" s="75">
        <v>41626</v>
      </c>
      <c r="M27" s="70">
        <v>3946</v>
      </c>
      <c r="N27" s="460">
        <v>32617.23</v>
      </c>
      <c r="O27" s="460">
        <v>12712.92</v>
      </c>
      <c r="P27" s="460">
        <v>17109.650000000001</v>
      </c>
      <c r="Q27" s="460">
        <v>16453.05</v>
      </c>
      <c r="R27" s="460">
        <f>Q27+P27</f>
        <v>33562.699999999997</v>
      </c>
      <c r="S27" s="460">
        <f>R27+O27</f>
        <v>46275.619999999995</v>
      </c>
      <c r="T27" s="461">
        <f>N27-S27</f>
        <v>-13658.389999999996</v>
      </c>
      <c r="U27" s="69"/>
      <c r="V27" s="76">
        <f t="shared" si="50"/>
        <v>469.76190476190476</v>
      </c>
      <c r="W27" s="460">
        <f t="shared" si="51"/>
        <v>3883.0035714285714</v>
      </c>
      <c r="X27" s="460">
        <f t="shared" si="52"/>
        <v>1513.4428571428571</v>
      </c>
      <c r="Y27" s="460">
        <f t="shared" si="53"/>
        <v>2036.8630952380954</v>
      </c>
      <c r="Z27" s="460">
        <f t="shared" si="54"/>
        <v>1958.6964285714284</v>
      </c>
      <c r="AA27" s="460">
        <f>Z27+Y27</f>
        <v>3995.5595238095239</v>
      </c>
      <c r="AB27" s="460">
        <f>AA27+X27</f>
        <v>5509.0023809523809</v>
      </c>
      <c r="AC27" s="461">
        <f>W27-AB27</f>
        <v>-1625.9988095238095</v>
      </c>
      <c r="AD27" s="69"/>
      <c r="AE27" s="462">
        <f>N27/M27</f>
        <v>8.2658971109984787</v>
      </c>
      <c r="AF27" s="460">
        <f>O27/M27</f>
        <v>3.2217232640648756</v>
      </c>
      <c r="AG27" s="460">
        <f>P27/M27</f>
        <v>4.3359477952356817</v>
      </c>
      <c r="AH27" s="460">
        <f>Q27/M27</f>
        <v>4.16955144450076</v>
      </c>
      <c r="AI27" s="460">
        <f>AH27+AG27</f>
        <v>8.5054992397364408</v>
      </c>
      <c r="AJ27" s="460">
        <f>AI27+AF27</f>
        <v>11.727222503801316</v>
      </c>
      <c r="AK27" s="461">
        <f>AE27-AJ27</f>
        <v>-3.4613253928028378</v>
      </c>
    </row>
    <row r="28" spans="1:37" s="34" customFormat="1" x14ac:dyDescent="0.2">
      <c r="A28" s="77" t="s">
        <v>157</v>
      </c>
      <c r="B28" s="79" t="s">
        <v>42</v>
      </c>
      <c r="C28" s="80">
        <v>7.1</v>
      </c>
      <c r="D28" s="81">
        <f t="shared" ref="D28:D35" si="55">E28</f>
        <v>41176</v>
      </c>
      <c r="E28" s="82">
        <v>41176</v>
      </c>
      <c r="F28" s="82">
        <v>41176</v>
      </c>
      <c r="G28" s="78">
        <v>99</v>
      </c>
      <c r="H28" s="78">
        <v>107</v>
      </c>
      <c r="I28" s="81">
        <f t="shared" ref="I28:I35" si="56">J28</f>
        <v>41275</v>
      </c>
      <c r="J28" s="82">
        <v>41275</v>
      </c>
      <c r="K28" s="83">
        <v>41283</v>
      </c>
      <c r="M28" s="463">
        <v>3630</v>
      </c>
      <c r="N28" s="464">
        <v>53145.95</v>
      </c>
      <c r="O28" s="464">
        <v>17099.97</v>
      </c>
      <c r="P28" s="464">
        <v>16690.16</v>
      </c>
      <c r="Q28" s="464">
        <v>17199.54</v>
      </c>
      <c r="R28" s="464">
        <f>Q28+P28</f>
        <v>33889.699999999997</v>
      </c>
      <c r="S28" s="464">
        <f>R28+O28</f>
        <v>50989.67</v>
      </c>
      <c r="T28" s="465">
        <f>N28-S28</f>
        <v>2156.2799999999988</v>
      </c>
      <c r="U28" s="69"/>
      <c r="V28" s="466">
        <f t="shared" si="50"/>
        <v>511.26760563380282</v>
      </c>
      <c r="W28" s="464">
        <f t="shared" si="51"/>
        <v>7485.3450704225352</v>
      </c>
      <c r="X28" s="464">
        <f t="shared" si="52"/>
        <v>2408.4464788732398</v>
      </c>
      <c r="Y28" s="464">
        <f t="shared" si="53"/>
        <v>2350.7267605633806</v>
      </c>
      <c r="Z28" s="464">
        <f t="shared" si="54"/>
        <v>2422.4704225352116</v>
      </c>
      <c r="AA28" s="464">
        <f>Z28+Y28</f>
        <v>4773.1971830985922</v>
      </c>
      <c r="AB28" s="464">
        <f>AA28+X28</f>
        <v>7181.6436619718315</v>
      </c>
      <c r="AC28" s="465">
        <f>W28-AB28</f>
        <v>303.70140845070364</v>
      </c>
      <c r="AD28" s="69"/>
      <c r="AE28" s="467">
        <f>N28/M28</f>
        <v>14.640757575757576</v>
      </c>
      <c r="AF28" s="464">
        <f>O28/M28</f>
        <v>4.7107355371900832</v>
      </c>
      <c r="AG28" s="464">
        <f>P28/M28</f>
        <v>4.5978402203856747</v>
      </c>
      <c r="AH28" s="464">
        <f>Q28/M28</f>
        <v>4.738165289256199</v>
      </c>
      <c r="AI28" s="464">
        <f>AH28+AG28</f>
        <v>9.3360055096418737</v>
      </c>
      <c r="AJ28" s="464">
        <f>AI28+AF28</f>
        <v>14.046741046831958</v>
      </c>
      <c r="AK28" s="465">
        <f>AE28-AJ28</f>
        <v>0.59401652892561785</v>
      </c>
    </row>
    <row r="29" spans="1:37" s="46" customFormat="1" x14ac:dyDescent="0.2">
      <c r="A29" s="430" t="s">
        <v>158</v>
      </c>
      <c r="B29" s="86" t="s">
        <v>154</v>
      </c>
      <c r="C29" s="87">
        <v>3</v>
      </c>
      <c r="D29" s="88">
        <f t="shared" si="55"/>
        <v>41185</v>
      </c>
      <c r="E29" s="89">
        <v>41185</v>
      </c>
      <c r="F29" s="89">
        <v>41186</v>
      </c>
      <c r="G29" s="85">
        <v>90</v>
      </c>
      <c r="H29" s="85">
        <v>107</v>
      </c>
      <c r="I29" s="88">
        <f t="shared" si="56"/>
        <v>41275</v>
      </c>
      <c r="J29" s="89">
        <v>41275</v>
      </c>
      <c r="K29" s="111">
        <v>41293</v>
      </c>
      <c r="M29" s="84">
        <v>1570</v>
      </c>
      <c r="N29" s="90">
        <v>17151.23</v>
      </c>
      <c r="O29" s="90">
        <v>6364.95</v>
      </c>
      <c r="P29" s="90">
        <v>6979.95</v>
      </c>
      <c r="Q29" s="90">
        <v>7829.54</v>
      </c>
      <c r="R29" s="90">
        <f t="shared" ref="R29:R41" si="57">Q29+P29</f>
        <v>14809.49</v>
      </c>
      <c r="S29" s="90">
        <f t="shared" ref="S29:S41" si="58">R29+O29</f>
        <v>21174.44</v>
      </c>
      <c r="T29" s="64">
        <f t="shared" ref="T29:T41" si="59">N29-S29</f>
        <v>-4023.2099999999991</v>
      </c>
      <c r="U29" s="66"/>
      <c r="V29" s="91">
        <f t="shared" si="50"/>
        <v>523.33333333333337</v>
      </c>
      <c r="W29" s="90">
        <f t="shared" si="51"/>
        <v>5717.0766666666668</v>
      </c>
      <c r="X29" s="90">
        <f t="shared" si="52"/>
        <v>2121.65</v>
      </c>
      <c r="Y29" s="90">
        <f t="shared" si="53"/>
        <v>2326.65</v>
      </c>
      <c r="Z29" s="90">
        <f t="shared" si="54"/>
        <v>2609.8466666666668</v>
      </c>
      <c r="AA29" s="90">
        <f t="shared" ref="AA29:AA30" si="60">Z29+Y29</f>
        <v>4936.4966666666669</v>
      </c>
      <c r="AB29" s="90">
        <f t="shared" ref="AB29:AB30" si="61">AA29+X29</f>
        <v>7058.1466666666674</v>
      </c>
      <c r="AC29" s="64">
        <f t="shared" ref="AC29:AC30" si="62">W29-AB29</f>
        <v>-1341.0700000000006</v>
      </c>
      <c r="AD29" s="66"/>
      <c r="AE29" s="92">
        <f t="shared" ref="AE29:AE30" si="63">N29/M29</f>
        <v>10.924350318471337</v>
      </c>
      <c r="AF29" s="90">
        <f t="shared" ref="AF29:AF30" si="64">O29/M29</f>
        <v>4.054108280254777</v>
      </c>
      <c r="AG29" s="90">
        <f t="shared" ref="AG29:AG30" si="65">P29/M29</f>
        <v>4.4458280254777067</v>
      </c>
      <c r="AH29" s="90">
        <f t="shared" ref="AH29:AH30" si="66">Q29/M29</f>
        <v>4.9869681528662424</v>
      </c>
      <c r="AI29" s="90">
        <f t="shared" ref="AI29:AI30" si="67">AH29+AG29</f>
        <v>9.4327961783439491</v>
      </c>
      <c r="AJ29" s="90">
        <f t="shared" ref="AJ29:AJ30" si="68">AI29+AF29</f>
        <v>13.486904458598726</v>
      </c>
      <c r="AK29" s="64">
        <f t="shared" ref="AK29:AK30" si="69">AE29-AJ29</f>
        <v>-2.5625541401273892</v>
      </c>
    </row>
    <row r="30" spans="1:37" s="46" customFormat="1" x14ac:dyDescent="0.2">
      <c r="A30" s="76" t="s">
        <v>159</v>
      </c>
      <c r="B30" s="71" t="s">
        <v>42</v>
      </c>
      <c r="C30" s="72">
        <v>4</v>
      </c>
      <c r="D30" s="73">
        <f t="shared" si="55"/>
        <v>41181</v>
      </c>
      <c r="E30" s="74">
        <v>41181</v>
      </c>
      <c r="F30" s="74">
        <v>41180</v>
      </c>
      <c r="G30" s="94">
        <v>101</v>
      </c>
      <c r="H30" s="94">
        <v>113</v>
      </c>
      <c r="I30" s="73">
        <f t="shared" si="56"/>
        <v>41282</v>
      </c>
      <c r="J30" s="74">
        <v>41282</v>
      </c>
      <c r="K30" s="75">
        <v>41293</v>
      </c>
      <c r="M30" s="93">
        <v>2671</v>
      </c>
      <c r="N30" s="95">
        <v>28706.02</v>
      </c>
      <c r="O30" s="95">
        <v>9594.19</v>
      </c>
      <c r="P30" s="95">
        <v>9250.7000000000007</v>
      </c>
      <c r="Q30" s="95">
        <v>9617.49</v>
      </c>
      <c r="R30" s="95">
        <f t="shared" si="57"/>
        <v>18868.190000000002</v>
      </c>
      <c r="S30" s="95">
        <f t="shared" si="58"/>
        <v>28462.380000000005</v>
      </c>
      <c r="T30" s="96">
        <f t="shared" si="59"/>
        <v>243.63999999999578</v>
      </c>
      <c r="U30" s="66"/>
      <c r="V30" s="97">
        <f t="shared" si="50"/>
        <v>667.75</v>
      </c>
      <c r="W30" s="95">
        <f t="shared" si="51"/>
        <v>7176.5050000000001</v>
      </c>
      <c r="X30" s="95">
        <f t="shared" si="52"/>
        <v>2398.5475000000001</v>
      </c>
      <c r="Y30" s="95">
        <f t="shared" si="53"/>
        <v>2312.6750000000002</v>
      </c>
      <c r="Z30" s="95">
        <f t="shared" si="54"/>
        <v>2404.3724999999999</v>
      </c>
      <c r="AA30" s="95">
        <f t="shared" si="60"/>
        <v>4717.0475000000006</v>
      </c>
      <c r="AB30" s="95">
        <f t="shared" si="61"/>
        <v>7115.5950000000012</v>
      </c>
      <c r="AC30" s="96">
        <f t="shared" si="62"/>
        <v>60.909999999998945</v>
      </c>
      <c r="AD30" s="66"/>
      <c r="AE30" s="98">
        <f t="shared" si="63"/>
        <v>10.747293148633471</v>
      </c>
      <c r="AF30" s="95">
        <f t="shared" si="64"/>
        <v>3.5919842755522278</v>
      </c>
      <c r="AG30" s="95">
        <f t="shared" si="65"/>
        <v>3.4633845001871961</v>
      </c>
      <c r="AH30" s="95">
        <f t="shared" si="66"/>
        <v>3.6007076001497564</v>
      </c>
      <c r="AI30" s="95">
        <f t="shared" si="67"/>
        <v>7.0640921003369526</v>
      </c>
      <c r="AJ30" s="95">
        <f t="shared" si="68"/>
        <v>10.65607637588918</v>
      </c>
      <c r="AK30" s="96">
        <f t="shared" si="69"/>
        <v>9.1216772744290964E-2</v>
      </c>
    </row>
    <row r="31" spans="1:37" s="46" customFormat="1" x14ac:dyDescent="0.2">
      <c r="A31" s="76" t="s">
        <v>160</v>
      </c>
      <c r="B31" s="71" t="s">
        <v>154</v>
      </c>
      <c r="C31" s="72">
        <v>3</v>
      </c>
      <c r="D31" s="73">
        <f t="shared" si="55"/>
        <v>41192</v>
      </c>
      <c r="E31" s="74">
        <v>41192</v>
      </c>
      <c r="F31" s="74">
        <v>41191</v>
      </c>
      <c r="G31" s="94">
        <v>90</v>
      </c>
      <c r="H31" s="94">
        <v>108</v>
      </c>
      <c r="I31" s="73">
        <f t="shared" si="56"/>
        <v>41282</v>
      </c>
      <c r="J31" s="74">
        <v>41282</v>
      </c>
      <c r="K31" s="75">
        <v>41299</v>
      </c>
      <c r="M31" s="93">
        <v>1390</v>
      </c>
      <c r="N31" s="95">
        <v>16020.78</v>
      </c>
      <c r="O31" s="95">
        <v>5184.34</v>
      </c>
      <c r="P31" s="95">
        <v>5960.05</v>
      </c>
      <c r="Q31" s="95">
        <v>7763.33</v>
      </c>
      <c r="R31" s="95">
        <f t="shared" si="57"/>
        <v>13723.380000000001</v>
      </c>
      <c r="S31" s="95">
        <f t="shared" si="58"/>
        <v>18907.72</v>
      </c>
      <c r="T31" s="96">
        <f t="shared" si="59"/>
        <v>-2886.9400000000005</v>
      </c>
      <c r="U31" s="66"/>
      <c r="V31" s="97">
        <f t="shared" si="50"/>
        <v>463.33333333333331</v>
      </c>
      <c r="W31" s="95">
        <f t="shared" si="51"/>
        <v>5340.26</v>
      </c>
      <c r="X31" s="95">
        <f t="shared" si="52"/>
        <v>1728.1133333333335</v>
      </c>
      <c r="Y31" s="95">
        <f t="shared" si="53"/>
        <v>1986.6833333333334</v>
      </c>
      <c r="Z31" s="95">
        <f t="shared" si="54"/>
        <v>2587.7766666666666</v>
      </c>
      <c r="AA31" s="95">
        <f>Z31+Y31</f>
        <v>4574.46</v>
      </c>
      <c r="AB31" s="95">
        <f>AA31+X31</f>
        <v>6302.5733333333337</v>
      </c>
      <c r="AC31" s="96">
        <f>W31-AB31</f>
        <v>-962.3133333333335</v>
      </c>
      <c r="AD31" s="66"/>
      <c r="AE31" s="98">
        <f>N31/M31</f>
        <v>11.525741007194245</v>
      </c>
      <c r="AF31" s="95">
        <f>O31/M31</f>
        <v>3.7297410071942445</v>
      </c>
      <c r="AG31" s="95">
        <f>P31/M31</f>
        <v>4.2878057553956834</v>
      </c>
      <c r="AH31" s="95">
        <f>Q31/M31</f>
        <v>5.5851294964028773</v>
      </c>
      <c r="AI31" s="95">
        <f>AH31+AG31</f>
        <v>9.8729352517985607</v>
      </c>
      <c r="AJ31" s="95">
        <f>AI31+AF31</f>
        <v>13.602676258992805</v>
      </c>
      <c r="AK31" s="96">
        <f>AE31-AJ31</f>
        <v>-2.0769352517985595</v>
      </c>
    </row>
    <row r="32" spans="1:37" s="46" customFormat="1" x14ac:dyDescent="0.2">
      <c r="A32" s="100" t="s">
        <v>161</v>
      </c>
      <c r="B32" s="102" t="s">
        <v>42</v>
      </c>
      <c r="C32" s="103">
        <v>2.2000000000000002</v>
      </c>
      <c r="D32" s="104">
        <f t="shared" si="55"/>
        <v>41186</v>
      </c>
      <c r="E32" s="105">
        <v>41186</v>
      </c>
      <c r="F32" s="105">
        <v>41186</v>
      </c>
      <c r="G32" s="101">
        <v>103</v>
      </c>
      <c r="H32" s="101">
        <v>113</v>
      </c>
      <c r="I32" s="104">
        <f t="shared" si="56"/>
        <v>41289</v>
      </c>
      <c r="J32" s="105">
        <v>41289</v>
      </c>
      <c r="K32" s="112">
        <v>41299</v>
      </c>
      <c r="M32" s="99">
        <v>1895</v>
      </c>
      <c r="N32" s="106">
        <v>19284.91</v>
      </c>
      <c r="O32" s="106">
        <v>6844.67</v>
      </c>
      <c r="P32" s="106">
        <v>5557.11</v>
      </c>
      <c r="Q32" s="106">
        <v>5812</v>
      </c>
      <c r="R32" s="106">
        <f t="shared" si="57"/>
        <v>11369.11</v>
      </c>
      <c r="S32" s="106">
        <f t="shared" si="58"/>
        <v>18213.78</v>
      </c>
      <c r="T32" s="36">
        <f t="shared" si="59"/>
        <v>1071.130000000001</v>
      </c>
      <c r="U32" s="66"/>
      <c r="V32" s="107">
        <f t="shared" si="50"/>
        <v>861.36363636363626</v>
      </c>
      <c r="W32" s="106">
        <f t="shared" si="51"/>
        <v>8765.8681818181813</v>
      </c>
      <c r="X32" s="106">
        <f t="shared" si="52"/>
        <v>3111.2136363636359</v>
      </c>
      <c r="Y32" s="106">
        <f t="shared" si="53"/>
        <v>2525.9590909090907</v>
      </c>
      <c r="Z32" s="106">
        <f t="shared" si="54"/>
        <v>2641.8181818181815</v>
      </c>
      <c r="AA32" s="106">
        <f t="shared" ref="AA32:AA33" si="70">Z32+Y32</f>
        <v>5167.7772727272722</v>
      </c>
      <c r="AB32" s="106">
        <f t="shared" ref="AB32:AB33" si="71">AA32+X32</f>
        <v>8278.9909090909077</v>
      </c>
      <c r="AC32" s="36">
        <f t="shared" ref="AC32:AC33" si="72">W32-AB32</f>
        <v>486.87727272727352</v>
      </c>
      <c r="AD32" s="66"/>
      <c r="AE32" s="108">
        <f t="shared" ref="AE32:AE33" si="73">N32/M32</f>
        <v>10.176733509234829</v>
      </c>
      <c r="AF32" s="106">
        <f t="shared" ref="AF32:AF33" si="74">O32/M32</f>
        <v>3.611963060686016</v>
      </c>
      <c r="AG32" s="106">
        <f t="shared" ref="AG32:AG33" si="75">P32/M32</f>
        <v>2.9325118733509234</v>
      </c>
      <c r="AH32" s="106">
        <f t="shared" ref="AH32:AH33" si="76">Q32/M32</f>
        <v>3.067018469656992</v>
      </c>
      <c r="AI32" s="106">
        <f t="shared" ref="AI32:AI33" si="77">AH32+AG32</f>
        <v>5.9995303430079154</v>
      </c>
      <c r="AJ32" s="106">
        <f t="shared" ref="AJ32:AJ33" si="78">AI32+AF32</f>
        <v>9.611493403693931</v>
      </c>
      <c r="AK32" s="36">
        <f t="shared" ref="AK32:AK33" si="79">AE32-AJ32</f>
        <v>0.56524010554089799</v>
      </c>
    </row>
    <row r="33" spans="1:37" s="46" customFormat="1" x14ac:dyDescent="0.2">
      <c r="A33" s="100" t="s">
        <v>162</v>
      </c>
      <c r="B33" s="102" t="s">
        <v>154</v>
      </c>
      <c r="C33" s="103">
        <v>3</v>
      </c>
      <c r="D33" s="104">
        <f t="shared" si="55"/>
        <v>41198</v>
      </c>
      <c r="E33" s="105">
        <v>41198</v>
      </c>
      <c r="F33" s="105">
        <v>41198</v>
      </c>
      <c r="G33" s="101">
        <v>91</v>
      </c>
      <c r="H33" s="101">
        <v>114</v>
      </c>
      <c r="I33" s="104">
        <f t="shared" si="56"/>
        <v>41289</v>
      </c>
      <c r="J33" s="105">
        <v>41289</v>
      </c>
      <c r="K33" s="112">
        <v>41312</v>
      </c>
      <c r="M33" s="99">
        <v>2303</v>
      </c>
      <c r="N33" s="106">
        <v>18307.7</v>
      </c>
      <c r="O33" s="106">
        <v>7085.41</v>
      </c>
      <c r="P33" s="106">
        <v>6169.84</v>
      </c>
      <c r="Q33" s="106">
        <v>7799.95</v>
      </c>
      <c r="R33" s="106">
        <f t="shared" si="57"/>
        <v>13969.79</v>
      </c>
      <c r="S33" s="106">
        <f t="shared" si="58"/>
        <v>21055.200000000001</v>
      </c>
      <c r="T33" s="36">
        <f t="shared" si="59"/>
        <v>-2747.5</v>
      </c>
      <c r="U33" s="66"/>
      <c r="V33" s="107">
        <f t="shared" si="50"/>
        <v>767.66666666666663</v>
      </c>
      <c r="W33" s="106">
        <f t="shared" si="51"/>
        <v>6102.5666666666666</v>
      </c>
      <c r="X33" s="106">
        <f t="shared" si="52"/>
        <v>2361.8033333333333</v>
      </c>
      <c r="Y33" s="106">
        <f t="shared" si="53"/>
        <v>2056.6133333333332</v>
      </c>
      <c r="Z33" s="106">
        <f t="shared" si="54"/>
        <v>2599.9833333333331</v>
      </c>
      <c r="AA33" s="106">
        <f t="shared" si="70"/>
        <v>4656.5966666666664</v>
      </c>
      <c r="AB33" s="106">
        <f t="shared" si="71"/>
        <v>7018.4</v>
      </c>
      <c r="AC33" s="36">
        <f t="shared" si="72"/>
        <v>-915.83333333333303</v>
      </c>
      <c r="AD33" s="66"/>
      <c r="AE33" s="108">
        <f t="shared" si="73"/>
        <v>7.9495006513243602</v>
      </c>
      <c r="AF33" s="106">
        <f t="shared" si="74"/>
        <v>3.0766000868432477</v>
      </c>
      <c r="AG33" s="106">
        <f t="shared" si="75"/>
        <v>2.6790447242726878</v>
      </c>
      <c r="AH33" s="106">
        <f t="shared" si="76"/>
        <v>3.3868649587494573</v>
      </c>
      <c r="AI33" s="106">
        <f t="shared" si="77"/>
        <v>6.0659096830221451</v>
      </c>
      <c r="AJ33" s="106">
        <f t="shared" si="78"/>
        <v>9.1425097698653932</v>
      </c>
      <c r="AK33" s="36">
        <f t="shared" si="79"/>
        <v>-1.193009118541033</v>
      </c>
    </row>
    <row r="34" spans="1:37" s="46" customFormat="1" x14ac:dyDescent="0.2">
      <c r="A34" s="76" t="s">
        <v>163</v>
      </c>
      <c r="B34" s="71" t="s">
        <v>42</v>
      </c>
      <c r="C34" s="72">
        <v>2.8</v>
      </c>
      <c r="D34" s="73">
        <f t="shared" si="55"/>
        <v>41190</v>
      </c>
      <c r="E34" s="74">
        <v>41190</v>
      </c>
      <c r="F34" s="74">
        <v>41190</v>
      </c>
      <c r="G34" s="94">
        <v>106</v>
      </c>
      <c r="H34" s="94">
        <v>117</v>
      </c>
      <c r="I34" s="73">
        <f t="shared" si="56"/>
        <v>41296</v>
      </c>
      <c r="J34" s="74">
        <v>41296</v>
      </c>
      <c r="K34" s="75">
        <v>41307</v>
      </c>
      <c r="M34" s="93">
        <v>2085</v>
      </c>
      <c r="N34" s="95">
        <v>16337.4</v>
      </c>
      <c r="O34" s="95">
        <v>7120.97</v>
      </c>
      <c r="P34" s="95">
        <v>7012.14</v>
      </c>
      <c r="Q34" s="95">
        <v>6626.92</v>
      </c>
      <c r="R34" s="95">
        <f t="shared" si="57"/>
        <v>13639.060000000001</v>
      </c>
      <c r="S34" s="95">
        <f t="shared" si="58"/>
        <v>20760.030000000002</v>
      </c>
      <c r="T34" s="96">
        <f t="shared" si="59"/>
        <v>-4422.6300000000028</v>
      </c>
      <c r="U34" s="66"/>
      <c r="V34" s="97">
        <f t="shared" si="50"/>
        <v>744.64285714285722</v>
      </c>
      <c r="W34" s="95">
        <f t="shared" si="51"/>
        <v>5834.7857142857147</v>
      </c>
      <c r="X34" s="95">
        <f t="shared" si="52"/>
        <v>2543.2035714285716</v>
      </c>
      <c r="Y34" s="95">
        <f t="shared" si="53"/>
        <v>2504.3357142857144</v>
      </c>
      <c r="Z34" s="95">
        <f t="shared" si="54"/>
        <v>2366.7571428571432</v>
      </c>
      <c r="AA34" s="95">
        <f>Z34+Y34</f>
        <v>4871.0928571428576</v>
      </c>
      <c r="AB34" s="95">
        <f>AA34+X34</f>
        <v>7414.2964285714297</v>
      </c>
      <c r="AC34" s="96">
        <f>W34-AB34</f>
        <v>-1579.510714285715</v>
      </c>
      <c r="AD34" s="66"/>
      <c r="AE34" s="98">
        <f>N34/M34</f>
        <v>7.8356834532374098</v>
      </c>
      <c r="AF34" s="95">
        <f>O34/M34</f>
        <v>3.4153333333333333</v>
      </c>
      <c r="AG34" s="95">
        <f>P34/M34</f>
        <v>3.3631366906474822</v>
      </c>
      <c r="AH34" s="95">
        <f>Q34/M34</f>
        <v>3.178378896882494</v>
      </c>
      <c r="AI34" s="95">
        <f>AH34+AG34</f>
        <v>6.5415155875299762</v>
      </c>
      <c r="AJ34" s="95">
        <f>AI34+AF34</f>
        <v>9.95684892086331</v>
      </c>
      <c r="AK34" s="96">
        <f>AE34-AJ34</f>
        <v>-2.1211654676259002</v>
      </c>
    </row>
    <row r="35" spans="1:37" s="46" customFormat="1" x14ac:dyDescent="0.2">
      <c r="A35" s="76" t="s">
        <v>164</v>
      </c>
      <c r="B35" s="71" t="s">
        <v>154</v>
      </c>
      <c r="C35" s="72">
        <v>2.1</v>
      </c>
      <c r="D35" s="73">
        <f t="shared" si="55"/>
        <v>41205</v>
      </c>
      <c r="E35" s="74">
        <v>41205</v>
      </c>
      <c r="F35" s="74">
        <v>41204</v>
      </c>
      <c r="G35" s="94">
        <v>91</v>
      </c>
      <c r="H35" s="94">
        <v>112</v>
      </c>
      <c r="I35" s="73">
        <f t="shared" si="56"/>
        <v>41296</v>
      </c>
      <c r="J35" s="74">
        <v>41296</v>
      </c>
      <c r="K35" s="75">
        <v>41316</v>
      </c>
      <c r="M35" s="93">
        <v>1882</v>
      </c>
      <c r="N35" s="95">
        <v>15856.23</v>
      </c>
      <c r="O35" s="95">
        <v>6980.49</v>
      </c>
      <c r="P35" s="95">
        <v>4661.99</v>
      </c>
      <c r="Q35" s="95">
        <v>5467.52</v>
      </c>
      <c r="R35" s="95">
        <f t="shared" si="57"/>
        <v>10129.51</v>
      </c>
      <c r="S35" s="95">
        <f t="shared" si="58"/>
        <v>17110</v>
      </c>
      <c r="T35" s="96">
        <f t="shared" si="59"/>
        <v>-1253.7700000000004</v>
      </c>
      <c r="U35" s="66"/>
      <c r="V35" s="97">
        <f t="shared" si="50"/>
        <v>896.19047619047615</v>
      </c>
      <c r="W35" s="95">
        <f t="shared" si="51"/>
        <v>7550.5857142857139</v>
      </c>
      <c r="X35" s="95">
        <f t="shared" si="52"/>
        <v>3324.042857142857</v>
      </c>
      <c r="Y35" s="95">
        <f t="shared" si="53"/>
        <v>2219.9952380952377</v>
      </c>
      <c r="Z35" s="95">
        <f t="shared" si="54"/>
        <v>2603.5809523809526</v>
      </c>
      <c r="AA35" s="95">
        <f>Z35+Y35</f>
        <v>4823.5761904761903</v>
      </c>
      <c r="AB35" s="95">
        <f>AA35+X35</f>
        <v>8147.6190476190477</v>
      </c>
      <c r="AC35" s="96">
        <f>W35-AB35</f>
        <v>-597.03333333333376</v>
      </c>
      <c r="AD35" s="66"/>
      <c r="AE35" s="98">
        <f>N35/M35</f>
        <v>8.425201912858661</v>
      </c>
      <c r="AF35" s="95">
        <f>O35/M35</f>
        <v>3.7090807651434643</v>
      </c>
      <c r="AG35" s="95">
        <f>P35/M35</f>
        <v>2.4771466524973431</v>
      </c>
      <c r="AH35" s="95">
        <f>Q35/M35</f>
        <v>2.9051647183846971</v>
      </c>
      <c r="AI35" s="95">
        <f>AH35+AG35</f>
        <v>5.3823113708820403</v>
      </c>
      <c r="AJ35" s="95">
        <f>AI35+AF35</f>
        <v>9.0913921360255046</v>
      </c>
      <c r="AK35" s="96">
        <f>AE35-AJ35</f>
        <v>-0.66619022316684351</v>
      </c>
    </row>
    <row r="36" spans="1:37" s="46" customFormat="1" x14ac:dyDescent="0.2">
      <c r="A36" s="100" t="s">
        <v>165</v>
      </c>
      <c r="B36" s="102" t="s">
        <v>42</v>
      </c>
      <c r="C36" s="103">
        <v>2.5</v>
      </c>
      <c r="D36" s="104">
        <f>E36</f>
        <v>41194</v>
      </c>
      <c r="E36" s="105">
        <v>41194</v>
      </c>
      <c r="F36" s="105">
        <v>41194</v>
      </c>
      <c r="G36" s="101">
        <v>109</v>
      </c>
      <c r="H36" s="101">
        <v>118</v>
      </c>
      <c r="I36" s="104">
        <f>J36</f>
        <v>41303</v>
      </c>
      <c r="J36" s="105">
        <v>41303</v>
      </c>
      <c r="K36" s="112">
        <v>41312</v>
      </c>
      <c r="M36" s="99">
        <v>2497</v>
      </c>
      <c r="N36" s="106">
        <v>19663.189999999999</v>
      </c>
      <c r="O36" s="106">
        <v>8964.2099999999991</v>
      </c>
      <c r="P36" s="106">
        <v>6381.25</v>
      </c>
      <c r="Q36" s="106">
        <v>6596.64</v>
      </c>
      <c r="R36" s="106">
        <f t="shared" si="57"/>
        <v>12977.89</v>
      </c>
      <c r="S36" s="106">
        <f t="shared" si="58"/>
        <v>21942.1</v>
      </c>
      <c r="T36" s="36">
        <f t="shared" si="59"/>
        <v>-2278.91</v>
      </c>
      <c r="U36" s="66"/>
      <c r="V36" s="107">
        <f t="shared" si="50"/>
        <v>998.8</v>
      </c>
      <c r="W36" s="106">
        <f t="shared" si="51"/>
        <v>7865.2759999999998</v>
      </c>
      <c r="X36" s="106">
        <f t="shared" si="52"/>
        <v>3585.6839999999997</v>
      </c>
      <c r="Y36" s="106">
        <f t="shared" si="53"/>
        <v>2552.5</v>
      </c>
      <c r="Z36" s="106">
        <f t="shared" si="54"/>
        <v>2638.6559999999999</v>
      </c>
      <c r="AA36" s="106">
        <f t="shared" ref="AA36" si="80">Z36+Y36</f>
        <v>5191.1559999999999</v>
      </c>
      <c r="AB36" s="106">
        <f t="shared" ref="AB36" si="81">AA36+X36</f>
        <v>8776.84</v>
      </c>
      <c r="AC36" s="36">
        <f t="shared" ref="AC36" si="82">W36-AB36</f>
        <v>-911.56400000000031</v>
      </c>
      <c r="AD36" s="66"/>
      <c r="AE36" s="108">
        <f t="shared" ref="AE36" si="83">N36/M36</f>
        <v>7.8747256708049651</v>
      </c>
      <c r="AF36" s="106">
        <f t="shared" ref="AF36" si="84">O36/M36</f>
        <v>3.5899919903884658</v>
      </c>
      <c r="AG36" s="106">
        <f t="shared" ref="AG36" si="85">P36/M36</f>
        <v>2.5555666800160193</v>
      </c>
      <c r="AH36" s="106">
        <f t="shared" ref="AH36" si="86">Q36/M36</f>
        <v>2.6418261914297156</v>
      </c>
      <c r="AI36" s="106">
        <f t="shared" ref="AI36" si="87">AH36+AG36</f>
        <v>5.1973928714457349</v>
      </c>
      <c r="AJ36" s="106">
        <f t="shared" ref="AJ36" si="88">AI36+AF36</f>
        <v>8.7873848618342016</v>
      </c>
      <c r="AK36" s="36">
        <f t="shared" ref="AK36" si="89">AE36-AJ36</f>
        <v>-0.91265919102923654</v>
      </c>
    </row>
    <row r="37" spans="1:37" s="46" customFormat="1" x14ac:dyDescent="0.2">
      <c r="A37" s="466" t="s">
        <v>166</v>
      </c>
      <c r="B37" s="469" t="s">
        <v>42</v>
      </c>
      <c r="C37" s="470">
        <v>2.9</v>
      </c>
      <c r="D37" s="471">
        <f>E37</f>
        <v>41199</v>
      </c>
      <c r="E37" s="472">
        <v>41199</v>
      </c>
      <c r="F37" s="472">
        <v>41199</v>
      </c>
      <c r="G37" s="468">
        <v>111</v>
      </c>
      <c r="H37" s="468">
        <v>117</v>
      </c>
      <c r="I37" s="471">
        <f>J37</f>
        <v>41310</v>
      </c>
      <c r="J37" s="472">
        <v>41310</v>
      </c>
      <c r="K37" s="527">
        <v>41316</v>
      </c>
      <c r="M37" s="473">
        <v>2068</v>
      </c>
      <c r="N37" s="474">
        <v>16173.67</v>
      </c>
      <c r="O37" s="474">
        <v>7428.11</v>
      </c>
      <c r="P37" s="474">
        <v>6530.56</v>
      </c>
      <c r="Q37" s="474">
        <v>7546.36</v>
      </c>
      <c r="R37" s="474">
        <f t="shared" si="57"/>
        <v>14076.92</v>
      </c>
      <c r="S37" s="474">
        <f t="shared" si="58"/>
        <v>21505.03</v>
      </c>
      <c r="T37" s="475">
        <f t="shared" si="59"/>
        <v>-5331.3599999999988</v>
      </c>
      <c r="U37" s="66"/>
      <c r="V37" s="476">
        <f t="shared" si="50"/>
        <v>713.10344827586209</v>
      </c>
      <c r="W37" s="474">
        <f t="shared" si="51"/>
        <v>5577.1275862068969</v>
      </c>
      <c r="X37" s="474">
        <f t="shared" si="52"/>
        <v>2561.4172413793103</v>
      </c>
      <c r="Y37" s="474">
        <f t="shared" si="53"/>
        <v>2251.9172413793103</v>
      </c>
      <c r="Z37" s="474">
        <f t="shared" si="54"/>
        <v>2602.1931034482759</v>
      </c>
      <c r="AA37" s="474">
        <f>Z37+Y37</f>
        <v>4854.1103448275862</v>
      </c>
      <c r="AB37" s="474">
        <f>AA37+X37</f>
        <v>7415.5275862068966</v>
      </c>
      <c r="AC37" s="475">
        <f>W37-AB37</f>
        <v>-1838.3999999999996</v>
      </c>
      <c r="AD37" s="66"/>
      <c r="AE37" s="477">
        <f>N37/M37</f>
        <v>7.8209235976789167</v>
      </c>
      <c r="AF37" s="474">
        <f>O37/M37</f>
        <v>3.5919294003868472</v>
      </c>
      <c r="AG37" s="474">
        <f>P37/M37</f>
        <v>3.1579110251450677</v>
      </c>
      <c r="AH37" s="474">
        <f>Q37/M37</f>
        <v>3.649110251450677</v>
      </c>
      <c r="AI37" s="474">
        <f>AH37+AG37</f>
        <v>6.8070212765957443</v>
      </c>
      <c r="AJ37" s="474">
        <f>AI37+AF37</f>
        <v>10.398950676982592</v>
      </c>
      <c r="AK37" s="475">
        <f>AE37-AJ37</f>
        <v>-2.5780270793036753</v>
      </c>
    </row>
    <row r="38" spans="1:37" s="46" customFormat="1" x14ac:dyDescent="0.2">
      <c r="A38" s="430" t="s">
        <v>167</v>
      </c>
      <c r="B38" s="86" t="s">
        <v>154</v>
      </c>
      <c r="C38" s="87">
        <v>2.5</v>
      </c>
      <c r="D38" s="88">
        <f>E38</f>
        <v>41211</v>
      </c>
      <c r="E38" s="89">
        <v>41211</v>
      </c>
      <c r="F38" s="89">
        <v>41212</v>
      </c>
      <c r="G38" s="85">
        <v>92</v>
      </c>
      <c r="H38" s="85">
        <v>119</v>
      </c>
      <c r="I38" s="88">
        <f>J38</f>
        <v>41303</v>
      </c>
      <c r="J38" s="89">
        <v>41303</v>
      </c>
      <c r="K38" s="111">
        <v>41331</v>
      </c>
      <c r="M38" s="84">
        <v>2378</v>
      </c>
      <c r="N38" s="90">
        <v>18674.46</v>
      </c>
      <c r="O38" s="90">
        <v>6316.49</v>
      </c>
      <c r="P38" s="90">
        <v>6583.5</v>
      </c>
      <c r="Q38" s="90">
        <v>5901.11</v>
      </c>
      <c r="R38" s="90">
        <f t="shared" si="57"/>
        <v>12484.61</v>
      </c>
      <c r="S38" s="90">
        <f t="shared" si="58"/>
        <v>18801.099999999999</v>
      </c>
      <c r="T38" s="64">
        <f t="shared" si="59"/>
        <v>-126.63999999999942</v>
      </c>
      <c r="U38" s="66"/>
      <c r="V38" s="91">
        <f t="shared" si="50"/>
        <v>951.2</v>
      </c>
      <c r="W38" s="90">
        <f t="shared" si="51"/>
        <v>7469.7839999999997</v>
      </c>
      <c r="X38" s="90">
        <f t="shared" si="52"/>
        <v>2526.596</v>
      </c>
      <c r="Y38" s="90">
        <f t="shared" si="53"/>
        <v>2633.4</v>
      </c>
      <c r="Z38" s="90">
        <f t="shared" si="54"/>
        <v>2360.444</v>
      </c>
      <c r="AA38" s="90">
        <f t="shared" ref="AA38" si="90">Z38+Y38</f>
        <v>4993.8440000000001</v>
      </c>
      <c r="AB38" s="90">
        <f t="shared" ref="AB38" si="91">AA38+X38</f>
        <v>7520.4400000000005</v>
      </c>
      <c r="AC38" s="64">
        <f t="shared" ref="AC38" si="92">W38-AB38</f>
        <v>-50.656000000000859</v>
      </c>
      <c r="AD38" s="66"/>
      <c r="AE38" s="92">
        <f t="shared" ref="AE38" si="93">N38/M38</f>
        <v>7.853010933557611</v>
      </c>
      <c r="AF38" s="90">
        <f t="shared" ref="AF38" si="94">O38/M38</f>
        <v>2.656219512195122</v>
      </c>
      <c r="AG38" s="90">
        <f t="shared" ref="AG38" si="95">P38/M38</f>
        <v>2.7685029436501263</v>
      </c>
      <c r="AH38" s="90">
        <f t="shared" ref="AH38" si="96">Q38/M38</f>
        <v>2.4815433137089991</v>
      </c>
      <c r="AI38" s="90">
        <f t="shared" ref="AI38" si="97">AH38+AG38</f>
        <v>5.2500462573591253</v>
      </c>
      <c r="AJ38" s="90">
        <f t="shared" ref="AJ38" si="98">AI38+AF38</f>
        <v>7.9062657695542473</v>
      </c>
      <c r="AK38" s="64">
        <f t="shared" ref="AK38" si="99">AE38-AJ38</f>
        <v>-5.3254835996636274E-2</v>
      </c>
    </row>
    <row r="39" spans="1:37" s="46" customFormat="1" x14ac:dyDescent="0.2">
      <c r="A39" s="76" t="s">
        <v>168</v>
      </c>
      <c r="B39" s="71" t="s">
        <v>154</v>
      </c>
      <c r="C39" s="72">
        <v>5.0999999999999996</v>
      </c>
      <c r="D39" s="73">
        <f>E39</f>
        <v>41217</v>
      </c>
      <c r="E39" s="74">
        <v>41217</v>
      </c>
      <c r="F39" s="74">
        <v>41218</v>
      </c>
      <c r="G39" s="94">
        <v>93</v>
      </c>
      <c r="H39" s="94">
        <v>126</v>
      </c>
      <c r="I39" s="73">
        <f>J39</f>
        <v>41310</v>
      </c>
      <c r="J39" s="74">
        <v>41310</v>
      </c>
      <c r="K39" s="75">
        <v>41344</v>
      </c>
      <c r="M39" s="93">
        <v>4567</v>
      </c>
      <c r="N39" s="95">
        <v>37491.06</v>
      </c>
      <c r="O39" s="95">
        <v>12642.79</v>
      </c>
      <c r="P39" s="95">
        <v>12880.68</v>
      </c>
      <c r="Q39" s="95">
        <v>12814.37</v>
      </c>
      <c r="R39" s="95">
        <f t="shared" si="57"/>
        <v>25695.050000000003</v>
      </c>
      <c r="S39" s="95">
        <f t="shared" si="58"/>
        <v>38337.840000000004</v>
      </c>
      <c r="T39" s="96">
        <f t="shared" si="59"/>
        <v>-846.78000000000611</v>
      </c>
      <c r="U39" s="66"/>
      <c r="V39" s="97">
        <f t="shared" si="50"/>
        <v>895.49019607843138</v>
      </c>
      <c r="W39" s="95">
        <f t="shared" si="51"/>
        <v>7351.1882352941175</v>
      </c>
      <c r="X39" s="95">
        <f t="shared" si="52"/>
        <v>2478.9784313725495</v>
      </c>
      <c r="Y39" s="95">
        <f t="shared" si="53"/>
        <v>2525.623529411765</v>
      </c>
      <c r="Z39" s="95">
        <f t="shared" si="54"/>
        <v>2512.6215686274513</v>
      </c>
      <c r="AA39" s="95">
        <f>Z39+Y39</f>
        <v>5038.2450980392168</v>
      </c>
      <c r="AB39" s="95">
        <f>AA39+X39</f>
        <v>7517.2235294117663</v>
      </c>
      <c r="AC39" s="96">
        <f>W39-AB39</f>
        <v>-166.03529411764885</v>
      </c>
      <c r="AD39" s="66"/>
      <c r="AE39" s="98">
        <f>N39/M39</f>
        <v>8.2091219619005908</v>
      </c>
      <c r="AF39" s="95">
        <f>O39/M39</f>
        <v>2.7682920954674843</v>
      </c>
      <c r="AG39" s="95">
        <f>P39/M39</f>
        <v>2.8203809940880227</v>
      </c>
      <c r="AH39" s="95">
        <f>Q39/M39</f>
        <v>2.8058616159404424</v>
      </c>
      <c r="AI39" s="95">
        <f>AH39+AG39</f>
        <v>5.6262426100284646</v>
      </c>
      <c r="AJ39" s="95">
        <f>AI39+AF39</f>
        <v>8.3945347054959498</v>
      </c>
      <c r="AK39" s="96">
        <f>AE39-AJ39</f>
        <v>-0.18541274359535898</v>
      </c>
    </row>
    <row r="40" spans="1:37" s="3" customFormat="1" x14ac:dyDescent="0.2">
      <c r="A40" s="100" t="s">
        <v>169</v>
      </c>
      <c r="B40" s="102" t="s">
        <v>42</v>
      </c>
      <c r="C40" s="103">
        <v>6.5</v>
      </c>
      <c r="D40" s="104">
        <f t="shared" ref="D40:D41" si="100">E40</f>
        <v>41205</v>
      </c>
      <c r="E40" s="105">
        <v>41205</v>
      </c>
      <c r="F40" s="105">
        <v>41204</v>
      </c>
      <c r="G40" s="101">
        <v>112</v>
      </c>
      <c r="H40" s="101">
        <v>127</v>
      </c>
      <c r="I40" s="104">
        <f t="shared" ref="I40:I41" si="101">J40</f>
        <v>41317</v>
      </c>
      <c r="J40" s="105">
        <v>41317</v>
      </c>
      <c r="K40" s="112">
        <v>41331</v>
      </c>
      <c r="M40" s="99">
        <v>7000</v>
      </c>
      <c r="N40" s="106">
        <v>58406.75</v>
      </c>
      <c r="O40" s="106">
        <v>19741.259999999998</v>
      </c>
      <c r="P40" s="106">
        <v>15038.95</v>
      </c>
      <c r="Q40" s="106">
        <v>15861.46</v>
      </c>
      <c r="R40" s="106">
        <f t="shared" si="57"/>
        <v>30900.41</v>
      </c>
      <c r="S40" s="106">
        <f t="shared" si="58"/>
        <v>50641.67</v>
      </c>
      <c r="T40" s="36">
        <f t="shared" si="59"/>
        <v>7765.0800000000017</v>
      </c>
      <c r="U40" s="66"/>
      <c r="V40" s="107">
        <f t="shared" si="50"/>
        <v>1076.9230769230769</v>
      </c>
      <c r="W40" s="106">
        <f t="shared" si="51"/>
        <v>8985.6538461538457</v>
      </c>
      <c r="X40" s="106">
        <f t="shared" si="52"/>
        <v>3037.1169230769228</v>
      </c>
      <c r="Y40" s="106">
        <f t="shared" si="53"/>
        <v>2313.6846153846154</v>
      </c>
      <c r="Z40" s="106">
        <f t="shared" si="54"/>
        <v>2440.2246153846154</v>
      </c>
      <c r="AA40" s="106">
        <f t="shared" ref="AA40" si="102">Z40+Y40</f>
        <v>4753.9092307692308</v>
      </c>
      <c r="AB40" s="106">
        <f t="shared" ref="AB40" si="103">AA40+X40</f>
        <v>7791.0261538461536</v>
      </c>
      <c r="AC40" s="36">
        <f t="shared" ref="AC40" si="104">W40-AB40</f>
        <v>1194.6276923076921</v>
      </c>
      <c r="AD40" s="66"/>
      <c r="AE40" s="108">
        <f t="shared" ref="AE40" si="105">N40/M40</f>
        <v>8.3438214285714292</v>
      </c>
      <c r="AF40" s="106">
        <f t="shared" ref="AF40" si="106">O40/M40</f>
        <v>2.8201799999999997</v>
      </c>
      <c r="AG40" s="106">
        <f t="shared" ref="AG40" si="107">P40/M40</f>
        <v>2.1484214285714285</v>
      </c>
      <c r="AH40" s="106">
        <f t="shared" ref="AH40" si="108">Q40/M40</f>
        <v>2.2659228571428569</v>
      </c>
      <c r="AI40" s="106">
        <f t="shared" ref="AI40" si="109">AH40+AG40</f>
        <v>4.4143442857142858</v>
      </c>
      <c r="AJ40" s="106">
        <f t="shared" ref="AJ40" si="110">AI40+AF40</f>
        <v>7.2345242857142855</v>
      </c>
      <c r="AK40" s="36">
        <f t="shared" ref="AK40" si="111">AE40-AJ40</f>
        <v>1.1092971428571436</v>
      </c>
    </row>
    <row r="41" spans="1:37" s="3" customFormat="1" x14ac:dyDescent="0.2">
      <c r="A41" s="466" t="s">
        <v>170</v>
      </c>
      <c r="B41" s="469" t="s">
        <v>43</v>
      </c>
      <c r="C41" s="470">
        <v>4.5999999999999996</v>
      </c>
      <c r="D41" s="471">
        <f t="shared" si="100"/>
        <v>41210</v>
      </c>
      <c r="E41" s="472">
        <v>41210</v>
      </c>
      <c r="F41" s="472">
        <v>41211</v>
      </c>
      <c r="G41" s="468">
        <v>114</v>
      </c>
      <c r="H41" s="468">
        <v>126</v>
      </c>
      <c r="I41" s="471">
        <f t="shared" si="101"/>
        <v>41324</v>
      </c>
      <c r="J41" s="472">
        <v>41324</v>
      </c>
      <c r="K41" s="527">
        <v>41337</v>
      </c>
      <c r="M41" s="473">
        <v>5728</v>
      </c>
      <c r="N41" s="474">
        <v>43453.45</v>
      </c>
      <c r="O41" s="474">
        <v>15306.48</v>
      </c>
      <c r="P41" s="474">
        <v>10911.17</v>
      </c>
      <c r="Q41" s="474">
        <v>10329.26</v>
      </c>
      <c r="R41" s="474">
        <f t="shared" si="57"/>
        <v>21240.43</v>
      </c>
      <c r="S41" s="474">
        <f t="shared" si="58"/>
        <v>36546.910000000003</v>
      </c>
      <c r="T41" s="475">
        <f t="shared" si="59"/>
        <v>6906.5399999999936</v>
      </c>
      <c r="U41" s="66"/>
      <c r="V41" s="476">
        <f t="shared" si="50"/>
        <v>1245.217391304348</v>
      </c>
      <c r="W41" s="474">
        <f t="shared" si="51"/>
        <v>9446.402173913044</v>
      </c>
      <c r="X41" s="474">
        <f t="shared" si="52"/>
        <v>3327.4956521739132</v>
      </c>
      <c r="Y41" s="474">
        <f t="shared" si="53"/>
        <v>2371.9934782608698</v>
      </c>
      <c r="Z41" s="474">
        <f t="shared" si="54"/>
        <v>2245.4913043478264</v>
      </c>
      <c r="AA41" s="474">
        <f>Z41+Y41</f>
        <v>4617.4847826086962</v>
      </c>
      <c r="AB41" s="474">
        <f>AA41+X41</f>
        <v>7944.9804347826093</v>
      </c>
      <c r="AC41" s="475">
        <f>W41-AB41</f>
        <v>1501.4217391304346</v>
      </c>
      <c r="AD41" s="66"/>
      <c r="AE41" s="477">
        <f>N41/M41</f>
        <v>7.5861469972067033</v>
      </c>
      <c r="AF41" s="474">
        <f>O41/M41</f>
        <v>2.6722206703910616</v>
      </c>
      <c r="AG41" s="474">
        <f>P41/M41</f>
        <v>1.904883030726257</v>
      </c>
      <c r="AH41" s="474">
        <f>Q41/M41</f>
        <v>1.8032925977653631</v>
      </c>
      <c r="AI41" s="474">
        <f>AH41+AG41</f>
        <v>3.7081756284916203</v>
      </c>
      <c r="AJ41" s="474">
        <f>AI41+AF41</f>
        <v>6.3803962988826814</v>
      </c>
      <c r="AK41" s="475">
        <f>AE41-AJ41</f>
        <v>1.2057506983240218</v>
      </c>
    </row>
    <row r="42" spans="1:37" s="510" customFormat="1" x14ac:dyDescent="0.2">
      <c r="A42" s="505"/>
      <c r="B42" s="506"/>
      <c r="C42" s="507">
        <f>SUM(C26:C41)</f>
        <v>61.900000000000006</v>
      </c>
      <c r="D42" s="508"/>
      <c r="E42" s="509"/>
      <c r="F42" s="509"/>
      <c r="G42" s="505"/>
      <c r="H42" s="505"/>
      <c r="I42" s="508"/>
      <c r="J42" s="509"/>
      <c r="K42" s="509"/>
      <c r="M42" s="511">
        <f>SUM(M26:M41)</f>
        <v>47346</v>
      </c>
      <c r="N42" s="512">
        <f>SUM(N26:N41)</f>
        <v>425625.03</v>
      </c>
      <c r="O42" s="512">
        <f>SUM(O26:O41)</f>
        <v>154247.56000000003</v>
      </c>
      <c r="P42" s="512">
        <f>SUM(P26:P41)</f>
        <v>142509.68000000002</v>
      </c>
      <c r="Q42" s="512">
        <f>SUM(Q26:Q41)</f>
        <v>148375.69</v>
      </c>
      <c r="R42" s="512">
        <f t="shared" ref="R42" si="112">Q42+P42</f>
        <v>290885.37</v>
      </c>
      <c r="S42" s="512">
        <f t="shared" ref="S42" si="113">R42+O42</f>
        <v>445132.93000000005</v>
      </c>
      <c r="T42" s="503">
        <f t="shared" ref="T42" si="114">N42-S42</f>
        <v>-19507.900000000023</v>
      </c>
      <c r="U42" s="66"/>
      <c r="V42" s="513">
        <f t="shared" ref="V42" si="115">M42/C42</f>
        <v>764.87883683360246</v>
      </c>
      <c r="W42" s="512">
        <f t="shared" ref="W42" si="116">N42/C42</f>
        <v>6876.0101777059772</v>
      </c>
      <c r="X42" s="512">
        <f t="shared" ref="X42" si="117">O42/C42</f>
        <v>2491.8830371567046</v>
      </c>
      <c r="Y42" s="512">
        <f t="shared" ref="Y42" si="118">P42/C42</f>
        <v>2302.2565428109856</v>
      </c>
      <c r="Z42" s="512">
        <f t="shared" ref="Z42" si="119">Q42/C42</f>
        <v>2397.0224555735053</v>
      </c>
      <c r="AA42" s="512">
        <f t="shared" ref="AA42" si="120">Z42+Y42</f>
        <v>4699.2789983844905</v>
      </c>
      <c r="AB42" s="512">
        <f t="shared" ref="AB42" si="121">AA42+X42</f>
        <v>7191.1620355411951</v>
      </c>
      <c r="AC42" s="503">
        <f t="shared" ref="AC42" si="122">W42-AB42</f>
        <v>-315.15185783521792</v>
      </c>
      <c r="AD42" s="66"/>
      <c r="AE42" s="512">
        <f t="shared" ref="AE42" si="123">N42/M42</f>
        <v>8.9896724116081614</v>
      </c>
      <c r="AF42" s="512">
        <f t="shared" ref="AF42" si="124">O42/M42</f>
        <v>3.2578794407130491</v>
      </c>
      <c r="AG42" s="512">
        <f t="shared" ref="AG42" si="125">P42/M42</f>
        <v>3.0099624044269846</v>
      </c>
      <c r="AH42" s="512">
        <f t="shared" ref="AH42" si="126">Q42/M42</f>
        <v>3.1338590377222997</v>
      </c>
      <c r="AI42" s="512">
        <f t="shared" ref="AI42" si="127">AH42+AG42</f>
        <v>6.1438214421492843</v>
      </c>
      <c r="AJ42" s="512">
        <f t="shared" ref="AJ42" si="128">AI42+AF42</f>
        <v>9.4017008828623325</v>
      </c>
      <c r="AK42" s="503">
        <f t="shared" ref="AK42" si="129">AE42-AJ42</f>
        <v>-0.41202847125417108</v>
      </c>
    </row>
    <row r="43" spans="1:37" s="3" customFormat="1" x14ac:dyDescent="0.2">
      <c r="A43" s="441"/>
      <c r="B43" s="441"/>
      <c r="C43" s="478"/>
      <c r="D43" s="441"/>
      <c r="E43" s="479"/>
      <c r="F43" s="479"/>
      <c r="G43" s="441"/>
      <c r="H43" s="480"/>
      <c r="I43" s="441"/>
      <c r="J43" s="479"/>
      <c r="K43" s="481"/>
    </row>
    <row r="44" spans="1:37" s="3" customFormat="1" x14ac:dyDescent="0.2">
      <c r="A44" s="426" t="s">
        <v>0</v>
      </c>
      <c r="B44" s="426" t="s">
        <v>1</v>
      </c>
      <c r="C44" s="426" t="s">
        <v>2</v>
      </c>
      <c r="D44" s="1" t="s">
        <v>3</v>
      </c>
      <c r="E44" s="2" t="s">
        <v>4</v>
      </c>
      <c r="F44" s="2" t="s">
        <v>5</v>
      </c>
      <c r="G44" s="426" t="s">
        <v>6</v>
      </c>
      <c r="H44" s="141" t="s">
        <v>7</v>
      </c>
      <c r="I44" s="1" t="s">
        <v>3</v>
      </c>
      <c r="J44" s="2" t="s">
        <v>8</v>
      </c>
      <c r="K44" s="143" t="s">
        <v>9</v>
      </c>
      <c r="M44" s="4" t="s">
        <v>10</v>
      </c>
      <c r="N44" s="5" t="s">
        <v>11</v>
      </c>
      <c r="O44" s="5" t="s">
        <v>12</v>
      </c>
      <c r="P44" s="5" t="s">
        <v>13</v>
      </c>
      <c r="Q44" s="5" t="s">
        <v>14</v>
      </c>
      <c r="R44" s="5" t="s">
        <v>15</v>
      </c>
      <c r="S44" s="5" t="s">
        <v>16</v>
      </c>
      <c r="T44" s="6" t="s">
        <v>17</v>
      </c>
      <c r="U44" s="7"/>
      <c r="V44" s="8" t="s">
        <v>10</v>
      </c>
      <c r="W44" s="5" t="s">
        <v>11</v>
      </c>
      <c r="X44" s="5" t="s">
        <v>12</v>
      </c>
      <c r="Y44" s="5" t="s">
        <v>13</v>
      </c>
      <c r="Z44" s="5" t="s">
        <v>14</v>
      </c>
      <c r="AA44" s="5" t="s">
        <v>15</v>
      </c>
      <c r="AB44" s="5" t="s">
        <v>16</v>
      </c>
      <c r="AC44" s="6" t="s">
        <v>17</v>
      </c>
      <c r="AD44" s="9"/>
      <c r="AE44" s="10" t="s">
        <v>11</v>
      </c>
      <c r="AF44" s="5" t="s">
        <v>12</v>
      </c>
      <c r="AG44" s="5" t="s">
        <v>13</v>
      </c>
      <c r="AH44" s="5" t="s">
        <v>14</v>
      </c>
      <c r="AI44" s="5" t="s">
        <v>15</v>
      </c>
      <c r="AJ44" s="5" t="s">
        <v>16</v>
      </c>
      <c r="AK44" s="6" t="s">
        <v>17</v>
      </c>
    </row>
    <row r="45" spans="1:37" s="542" customFormat="1" x14ac:dyDescent="0.2">
      <c r="A45" s="218" t="s">
        <v>171</v>
      </c>
      <c r="B45" s="219" t="s">
        <v>141</v>
      </c>
      <c r="C45" s="220">
        <v>8.1999999999999993</v>
      </c>
      <c r="D45" s="224">
        <f t="shared" ref="D45:D46" si="130">E45</f>
        <v>41398</v>
      </c>
      <c r="E45" s="225">
        <v>41398</v>
      </c>
      <c r="F45" s="225">
        <v>41415</v>
      </c>
      <c r="G45" s="226">
        <v>74</v>
      </c>
      <c r="H45" s="226">
        <f>J45-F45</f>
        <v>57</v>
      </c>
      <c r="I45" s="224">
        <f t="shared" ref="I45:I46" si="131">J45</f>
        <v>41472</v>
      </c>
      <c r="J45" s="225">
        <v>41472</v>
      </c>
      <c r="K45" s="486"/>
      <c r="M45" s="218">
        <v>189727</v>
      </c>
      <c r="N45" s="487">
        <v>105407.01</v>
      </c>
      <c r="O45" s="487">
        <v>57207.98</v>
      </c>
      <c r="P45" s="487">
        <v>16470.900000000001</v>
      </c>
      <c r="Q45" s="487">
        <v>11725.85</v>
      </c>
      <c r="R45" s="487">
        <f>Q45+P45</f>
        <v>28196.75</v>
      </c>
      <c r="S45" s="487">
        <f>R45+O45</f>
        <v>85404.73000000001</v>
      </c>
      <c r="T45" s="488">
        <f>N45-S45</f>
        <v>20002.279999999984</v>
      </c>
      <c r="U45" s="232"/>
      <c r="V45" s="491">
        <f>M45/C45</f>
        <v>23137.439024390245</v>
      </c>
      <c r="W45" s="487">
        <f>N45/C45</f>
        <v>12854.513414634146</v>
      </c>
      <c r="X45" s="487">
        <f>O45/C45</f>
        <v>6976.5829268292691</v>
      </c>
      <c r="Y45" s="487">
        <f>P45/C45</f>
        <v>2008.646341463415</v>
      </c>
      <c r="Z45" s="487">
        <f>Q45/C45</f>
        <v>1429.9817073170734</v>
      </c>
      <c r="AA45" s="487">
        <f>Z45+Y45</f>
        <v>3438.6280487804884</v>
      </c>
      <c r="AB45" s="487">
        <f>AA45+X45</f>
        <v>10415.210975609758</v>
      </c>
      <c r="AC45" s="488">
        <f>W45-AB45</f>
        <v>2439.3024390243881</v>
      </c>
      <c r="AD45" s="232"/>
      <c r="AE45" s="493">
        <f>N45/M45</f>
        <v>0.55557200609296509</v>
      </c>
      <c r="AF45" s="487">
        <f>O45/M45</f>
        <v>0.30152787953216992</v>
      </c>
      <c r="AG45" s="487">
        <f>P45/M45</f>
        <v>8.6813684926236132E-2</v>
      </c>
      <c r="AH45" s="487">
        <f>Q45/M45</f>
        <v>6.1803802305417786E-2</v>
      </c>
      <c r="AI45" s="487">
        <f>AH45+AG45</f>
        <v>0.14861748723165391</v>
      </c>
      <c r="AJ45" s="487">
        <f>AI45+AF45</f>
        <v>0.45014536676382383</v>
      </c>
      <c r="AK45" s="488">
        <f>AE45-AJ45</f>
        <v>0.10542663932914126</v>
      </c>
    </row>
    <row r="46" spans="1:37" s="542" customFormat="1" x14ac:dyDescent="0.2">
      <c r="A46" s="251" t="s">
        <v>172</v>
      </c>
      <c r="B46" s="252" t="s">
        <v>141</v>
      </c>
      <c r="C46" s="253">
        <v>5</v>
      </c>
      <c r="D46" s="257">
        <f t="shared" si="130"/>
        <v>41424</v>
      </c>
      <c r="E46" s="258">
        <v>41424</v>
      </c>
      <c r="F46" s="258"/>
      <c r="G46" s="259">
        <v>76</v>
      </c>
      <c r="H46" s="259"/>
      <c r="I46" s="257">
        <f t="shared" si="131"/>
        <v>41500</v>
      </c>
      <c r="J46" s="258">
        <v>41500</v>
      </c>
      <c r="K46" s="544"/>
      <c r="M46" s="251">
        <v>164612</v>
      </c>
      <c r="N46" s="545">
        <v>100199.11</v>
      </c>
      <c r="O46" s="545">
        <v>57779.86</v>
      </c>
      <c r="P46" s="545">
        <v>11838.79</v>
      </c>
      <c r="Q46" s="545">
        <v>6109.56</v>
      </c>
      <c r="R46" s="545">
        <f>Q46+P46</f>
        <v>17948.350000000002</v>
      </c>
      <c r="S46" s="545">
        <f>R46+O46</f>
        <v>75728.210000000006</v>
      </c>
      <c r="T46" s="546">
        <f>N46-S46</f>
        <v>24470.899999999994</v>
      </c>
      <c r="U46" s="232"/>
      <c r="V46" s="547">
        <f>M46/C46</f>
        <v>32922.400000000001</v>
      </c>
      <c r="W46" s="545">
        <f>N46/C46</f>
        <v>20039.822</v>
      </c>
      <c r="X46" s="545">
        <f>O46/C46</f>
        <v>11555.972</v>
      </c>
      <c r="Y46" s="545">
        <f>P46/C46</f>
        <v>2367.7580000000003</v>
      </c>
      <c r="Z46" s="545">
        <f>Q46/C46</f>
        <v>1221.912</v>
      </c>
      <c r="AA46" s="545">
        <f>Z46+Y46</f>
        <v>3589.67</v>
      </c>
      <c r="AB46" s="545">
        <f>AA46+X46</f>
        <v>15145.642</v>
      </c>
      <c r="AC46" s="546">
        <f>W46-AB46</f>
        <v>4894.18</v>
      </c>
      <c r="AD46" s="232"/>
      <c r="AE46" s="548">
        <f>N46/M46</f>
        <v>0.60869869754331396</v>
      </c>
      <c r="AF46" s="545">
        <f>O46/M46</f>
        <v>0.35100636648603989</v>
      </c>
      <c r="AG46" s="545">
        <f>P46/M46</f>
        <v>7.1919361893422115E-2</v>
      </c>
      <c r="AH46" s="545">
        <f>Q46/M46</f>
        <v>3.7114912643063692E-2</v>
      </c>
      <c r="AI46" s="545">
        <f>AH46+AG46</f>
        <v>0.10903427453648581</v>
      </c>
      <c r="AJ46" s="545">
        <f>AI46+AF46</f>
        <v>0.46004064102252573</v>
      </c>
      <c r="AK46" s="546">
        <f>AE46-AJ46</f>
        <v>0.14865805652078823</v>
      </c>
    </row>
    <row r="47" spans="1:37" s="67" customFormat="1" ht="11.1" customHeight="1" x14ac:dyDescent="0.2">
      <c r="A47" s="235" t="s">
        <v>70</v>
      </c>
      <c r="B47" s="236" t="s">
        <v>141</v>
      </c>
      <c r="C47" s="237">
        <v>3.4</v>
      </c>
      <c r="D47" s="241">
        <f>E47</f>
        <v>41480</v>
      </c>
      <c r="E47" s="242">
        <v>41480</v>
      </c>
      <c r="F47" s="242">
        <v>41482</v>
      </c>
      <c r="G47" s="243">
        <v>83</v>
      </c>
      <c r="H47" s="243">
        <v>52</v>
      </c>
      <c r="I47" s="241">
        <f>J47</f>
        <v>41533</v>
      </c>
      <c r="J47" s="242">
        <v>41533</v>
      </c>
      <c r="K47" s="543">
        <v>41534</v>
      </c>
      <c r="L47" s="542"/>
      <c r="M47" s="235">
        <v>55364</v>
      </c>
      <c r="N47" s="482">
        <v>33235.589999999997</v>
      </c>
      <c r="O47" s="482">
        <f>14529.57+2966.49+654.38+1030.55</f>
        <v>19180.989999999998</v>
      </c>
      <c r="P47" s="482">
        <f>28215.05-O47</f>
        <v>9034.0600000000013</v>
      </c>
      <c r="Q47" s="482">
        <v>9198.84</v>
      </c>
      <c r="R47" s="482">
        <f>Q47+P47</f>
        <v>18232.900000000001</v>
      </c>
      <c r="S47" s="482">
        <f>R47+O47</f>
        <v>37413.89</v>
      </c>
      <c r="T47" s="483">
        <f>N47-S47</f>
        <v>-4178.3000000000029</v>
      </c>
      <c r="U47" s="232"/>
      <c r="V47" s="484">
        <f>M47/C47</f>
        <v>16283.529411764706</v>
      </c>
      <c r="W47" s="482">
        <f>N47/C47</f>
        <v>9775.1735294117643</v>
      </c>
      <c r="X47" s="482">
        <f>O47/C47</f>
        <v>5641.4676470588229</v>
      </c>
      <c r="Y47" s="482">
        <f>P47/C47</f>
        <v>2657.0764705882357</v>
      </c>
      <c r="Z47" s="482">
        <f>Q47/C47</f>
        <v>2705.5411764705882</v>
      </c>
      <c r="AA47" s="482">
        <f>Z47+Y47</f>
        <v>5362.6176470588234</v>
      </c>
      <c r="AB47" s="482">
        <f>AA47+X47</f>
        <v>11004.085294117645</v>
      </c>
      <c r="AC47" s="483">
        <f>W47-AB47</f>
        <v>-1228.9117647058811</v>
      </c>
      <c r="AD47" s="232"/>
      <c r="AE47" s="485">
        <f>N47/M47</f>
        <v>0.60031049057149044</v>
      </c>
      <c r="AF47" s="482">
        <f>O47/M47</f>
        <v>0.346452387833249</v>
      </c>
      <c r="AG47" s="482">
        <f>P47/M47</f>
        <v>0.16317570984755439</v>
      </c>
      <c r="AH47" s="482">
        <f>Q47/M47</f>
        <v>0.1661520121378513</v>
      </c>
      <c r="AI47" s="482">
        <f>AH47+AG47</f>
        <v>0.32932772198540572</v>
      </c>
      <c r="AJ47" s="482">
        <f>AI47+AF47</f>
        <v>0.67578010981865466</v>
      </c>
      <c r="AK47" s="483">
        <f>AE47-AJ47</f>
        <v>-7.5469619247164221E-2</v>
      </c>
    </row>
    <row r="48" spans="1:37" s="67" customFormat="1" ht="11.1" customHeight="1" x14ac:dyDescent="0.2">
      <c r="A48" s="553" t="s">
        <v>71</v>
      </c>
      <c r="B48" s="554" t="s">
        <v>141</v>
      </c>
      <c r="C48" s="555">
        <v>1.9</v>
      </c>
      <c r="D48" s="556">
        <f>E48</f>
        <v>41492</v>
      </c>
      <c r="E48" s="557">
        <v>41492</v>
      </c>
      <c r="F48" s="557">
        <v>41492</v>
      </c>
      <c r="G48" s="558">
        <v>48</v>
      </c>
      <c r="H48" s="558">
        <v>50</v>
      </c>
      <c r="I48" s="556">
        <f>J48</f>
        <v>41540</v>
      </c>
      <c r="J48" s="557">
        <v>41540</v>
      </c>
      <c r="K48" s="559">
        <v>41542</v>
      </c>
      <c r="L48" s="542"/>
      <c r="M48" s="553">
        <v>6430</v>
      </c>
      <c r="N48" s="550">
        <v>3536.5</v>
      </c>
      <c r="O48" s="550">
        <f>5918.23+248.9+246.6+546.35</f>
        <v>6960.08</v>
      </c>
      <c r="P48" s="550">
        <f>13801.32-O48</f>
        <v>6841.24</v>
      </c>
      <c r="Q48" s="550">
        <v>1652.9</v>
      </c>
      <c r="R48" s="550">
        <f>Q48+P48</f>
        <v>8494.14</v>
      </c>
      <c r="S48" s="550">
        <f>R48+O48</f>
        <v>15454.22</v>
      </c>
      <c r="T48" s="551">
        <f>N48-S48</f>
        <v>-11917.72</v>
      </c>
      <c r="U48" s="232"/>
      <c r="V48" s="552">
        <f>M48/C48</f>
        <v>3384.2105263157896</v>
      </c>
      <c r="W48" s="550">
        <f>N48/C48</f>
        <v>1861.3157894736844</v>
      </c>
      <c r="X48" s="550">
        <f>O48/C48</f>
        <v>3663.2000000000003</v>
      </c>
      <c r="Y48" s="550">
        <f>P48/C48</f>
        <v>3600.6526315789474</v>
      </c>
      <c r="Z48" s="550">
        <f>Q48/C48</f>
        <v>869.94736842105272</v>
      </c>
      <c r="AA48" s="550">
        <f>Z48+Y48</f>
        <v>4470.6000000000004</v>
      </c>
      <c r="AB48" s="550">
        <f>AA48+X48</f>
        <v>8133.8000000000011</v>
      </c>
      <c r="AC48" s="551">
        <f>W48-AB48</f>
        <v>-6272.4842105263169</v>
      </c>
      <c r="AD48" s="232"/>
      <c r="AE48" s="549">
        <f>N48/M48</f>
        <v>0.55000000000000004</v>
      </c>
      <c r="AF48" s="550">
        <f>O48/M48</f>
        <v>1.082438569206843</v>
      </c>
      <c r="AG48" s="550">
        <f>P48/M48</f>
        <v>1.0639564541213062</v>
      </c>
      <c r="AH48" s="550">
        <f>Q48/M48</f>
        <v>0.25706065318818044</v>
      </c>
      <c r="AI48" s="550">
        <f>AH48+AG48</f>
        <v>1.3210171073094867</v>
      </c>
      <c r="AJ48" s="550">
        <f>AI48+AF48</f>
        <v>2.4034556765163297</v>
      </c>
      <c r="AK48" s="551">
        <f>AE48-AJ48</f>
        <v>-1.8534556765163297</v>
      </c>
    </row>
    <row r="49" spans="1:37" s="114" customFormat="1" x14ac:dyDescent="0.2">
      <c r="C49" s="514">
        <f>SUM(C45:C48)</f>
        <v>18.499999999999996</v>
      </c>
      <c r="E49" s="515"/>
      <c r="H49" s="516"/>
      <c r="J49" s="515"/>
      <c r="M49" s="517">
        <f>SUM(M45:M48)</f>
        <v>416133</v>
      </c>
      <c r="N49" s="518">
        <f>SUM(N45:N48)</f>
        <v>242378.21</v>
      </c>
      <c r="O49" s="518">
        <f>SUM(O45:O48)</f>
        <v>141128.90999999997</v>
      </c>
      <c r="P49" s="518">
        <f>SUM(P45:P48)</f>
        <v>44184.99</v>
      </c>
      <c r="Q49" s="518">
        <f>SUM(Q45:Q48)</f>
        <v>28687.15</v>
      </c>
      <c r="R49" s="518">
        <f>Q49+P49</f>
        <v>72872.14</v>
      </c>
      <c r="S49" s="518">
        <f>R49+O49</f>
        <v>214001.05</v>
      </c>
      <c r="T49" s="519">
        <f>N49-S49</f>
        <v>28377.160000000003</v>
      </c>
      <c r="U49" s="69"/>
      <c r="V49" s="520">
        <f>M49/C49</f>
        <v>22493.67567567568</v>
      </c>
      <c r="W49" s="518">
        <f>N49/C49</f>
        <v>13101.524864864867</v>
      </c>
      <c r="X49" s="518">
        <f>O49/C49</f>
        <v>7628.5897297297297</v>
      </c>
      <c r="Y49" s="518">
        <f>P49/C49</f>
        <v>2388.3778378378383</v>
      </c>
      <c r="Z49" s="518">
        <f>Q49/C49</f>
        <v>1550.6567567567572</v>
      </c>
      <c r="AA49" s="518">
        <f>Z49+Y49</f>
        <v>3939.0345945945955</v>
      </c>
      <c r="AB49" s="518">
        <f>AA49+X49</f>
        <v>11567.624324324326</v>
      </c>
      <c r="AC49" s="519">
        <f>W49-AB49</f>
        <v>1533.9005405405405</v>
      </c>
      <c r="AD49" s="69"/>
      <c r="AE49" s="518">
        <f>N49/M49</f>
        <v>0.58245371071268082</v>
      </c>
      <c r="AF49" s="518">
        <f>O49/M49</f>
        <v>0.3391437593269459</v>
      </c>
      <c r="AG49" s="518">
        <f>P49/M49</f>
        <v>0.10617997130725032</v>
      </c>
      <c r="AH49" s="518">
        <f>Q49/M49</f>
        <v>6.8937455092482461E-2</v>
      </c>
      <c r="AI49" s="518">
        <f>AH49+AG49</f>
        <v>0.17511742639973277</v>
      </c>
      <c r="AJ49" s="518">
        <f>AI49+AF49</f>
        <v>0.51426118572667867</v>
      </c>
      <c r="AK49" s="519">
        <f>AE49-AJ49</f>
        <v>6.8192524986002145E-2</v>
      </c>
    </row>
    <row r="50" spans="1:37" s="3" customFormat="1" x14ac:dyDescent="0.2">
      <c r="C50" s="161"/>
      <c r="E50" s="68"/>
      <c r="H50" s="163"/>
      <c r="J50" s="68"/>
    </row>
    <row r="51" spans="1:37" s="3" customFormat="1" x14ac:dyDescent="0.2">
      <c r="A51" s="426" t="s">
        <v>0</v>
      </c>
      <c r="B51" s="426" t="s">
        <v>1</v>
      </c>
      <c r="C51" s="426" t="s">
        <v>2</v>
      </c>
      <c r="D51" s="1" t="s">
        <v>3</v>
      </c>
      <c r="E51" s="2" t="s">
        <v>4</v>
      </c>
      <c r="F51" s="2" t="s">
        <v>5</v>
      </c>
      <c r="G51" s="426" t="s">
        <v>6</v>
      </c>
      <c r="H51" s="141" t="s">
        <v>7</v>
      </c>
      <c r="I51" s="1" t="s">
        <v>3</v>
      </c>
      <c r="J51" s="2" t="s">
        <v>8</v>
      </c>
      <c r="K51" s="143" t="s">
        <v>9</v>
      </c>
      <c r="M51" s="4" t="s">
        <v>10</v>
      </c>
      <c r="N51" s="5" t="s">
        <v>11</v>
      </c>
      <c r="O51" s="5" t="s">
        <v>12</v>
      </c>
      <c r="P51" s="5" t="s">
        <v>13</v>
      </c>
      <c r="Q51" s="5" t="s">
        <v>14</v>
      </c>
      <c r="R51" s="5" t="s">
        <v>15</v>
      </c>
      <c r="S51" s="5" t="s">
        <v>16</v>
      </c>
      <c r="T51" s="6" t="s">
        <v>17</v>
      </c>
      <c r="U51" s="7"/>
      <c r="V51" s="8" t="s">
        <v>10</v>
      </c>
      <c r="W51" s="5" t="s">
        <v>11</v>
      </c>
      <c r="X51" s="5" t="s">
        <v>12</v>
      </c>
      <c r="Y51" s="5" t="s">
        <v>13</v>
      </c>
      <c r="Z51" s="5" t="s">
        <v>14</v>
      </c>
      <c r="AA51" s="5" t="s">
        <v>15</v>
      </c>
      <c r="AB51" s="5" t="s">
        <v>16</v>
      </c>
      <c r="AC51" s="6" t="s">
        <v>17</v>
      </c>
      <c r="AD51" s="9"/>
      <c r="AE51" s="10" t="s">
        <v>11</v>
      </c>
      <c r="AF51" s="5" t="s">
        <v>12</v>
      </c>
      <c r="AG51" s="5" t="s">
        <v>13</v>
      </c>
      <c r="AH51" s="5" t="s">
        <v>14</v>
      </c>
      <c r="AI51" s="5" t="s">
        <v>15</v>
      </c>
      <c r="AJ51" s="5" t="s">
        <v>16</v>
      </c>
      <c r="AK51" s="6" t="s">
        <v>17</v>
      </c>
    </row>
    <row r="52" spans="1:37" s="3" customFormat="1" x14ac:dyDescent="0.2">
      <c r="A52" s="218" t="s">
        <v>173</v>
      </c>
      <c r="B52" s="219" t="s">
        <v>174</v>
      </c>
      <c r="C52" s="220">
        <v>16.100000000000001</v>
      </c>
      <c r="D52" s="224">
        <f t="shared" ref="D52:D54" si="132">E52</f>
        <v>41449</v>
      </c>
      <c r="E52" s="225">
        <v>41449</v>
      </c>
      <c r="F52" s="225"/>
      <c r="G52" s="226">
        <v>130</v>
      </c>
      <c r="H52" s="226"/>
      <c r="I52" s="224">
        <f t="shared" ref="I52:I54" si="133">J52</f>
        <v>41579</v>
      </c>
      <c r="J52" s="225">
        <v>41579</v>
      </c>
      <c r="K52" s="231"/>
      <c r="M52" s="521">
        <f>C52*23000</f>
        <v>370300.00000000006</v>
      </c>
      <c r="N52" s="522">
        <f>M52*0.67</f>
        <v>248101.00000000006</v>
      </c>
      <c r="O52" s="487">
        <v>2715.36</v>
      </c>
      <c r="P52" s="487">
        <v>26161.82</v>
      </c>
      <c r="Q52" s="487">
        <v>25572.73</v>
      </c>
      <c r="R52" s="487">
        <f>Q52+P52</f>
        <v>51734.55</v>
      </c>
      <c r="S52" s="487">
        <f>R52+O52</f>
        <v>54449.91</v>
      </c>
      <c r="T52" s="488">
        <f>N52-S52</f>
        <v>193651.09000000005</v>
      </c>
      <c r="U52" s="232"/>
      <c r="V52" s="491">
        <f>M52/C52</f>
        <v>23000</v>
      </c>
      <c r="W52" s="487">
        <f>N52/C52</f>
        <v>15410.000000000002</v>
      </c>
      <c r="X52" s="487">
        <f>O52/C52</f>
        <v>168.65590062111801</v>
      </c>
      <c r="Y52" s="487">
        <f>P52/C52</f>
        <v>1624.9577639751551</v>
      </c>
      <c r="Z52" s="487">
        <f>Q52/C52</f>
        <v>1588.3683229813662</v>
      </c>
      <c r="AA52" s="487">
        <f>Z52+Y52</f>
        <v>3213.3260869565211</v>
      </c>
      <c r="AB52" s="487">
        <f>AA52+X52</f>
        <v>3381.9819875776393</v>
      </c>
      <c r="AC52" s="488">
        <f>W52-AB52</f>
        <v>12028.018012422363</v>
      </c>
      <c r="AD52" s="232"/>
      <c r="AE52" s="493">
        <f>N52/M52</f>
        <v>0.67</v>
      </c>
      <c r="AF52" s="487">
        <f>O52/M52</f>
        <v>7.3328652443964346E-3</v>
      </c>
      <c r="AG52" s="487">
        <f>P52/M52</f>
        <v>7.0650337564137175E-2</v>
      </c>
      <c r="AH52" s="487">
        <f>Q52/M52</f>
        <v>6.9059492303537653E-2</v>
      </c>
      <c r="AI52" s="487">
        <f>AH52+AG52</f>
        <v>0.13970982986767483</v>
      </c>
      <c r="AJ52" s="487">
        <f>AI52+AF52</f>
        <v>0.14704269511207127</v>
      </c>
      <c r="AK52" s="488">
        <f>AE52-AJ52</f>
        <v>0.5229573048879288</v>
      </c>
    </row>
    <row r="53" spans="1:37" s="3" customFormat="1" x14ac:dyDescent="0.2">
      <c r="A53" s="235" t="s">
        <v>175</v>
      </c>
      <c r="B53" s="236" t="s">
        <v>174</v>
      </c>
      <c r="C53" s="237">
        <v>8.25</v>
      </c>
      <c r="D53" s="241">
        <f t="shared" si="132"/>
        <v>41469</v>
      </c>
      <c r="E53" s="242">
        <v>41469</v>
      </c>
      <c r="F53" s="242"/>
      <c r="G53" s="243">
        <v>140</v>
      </c>
      <c r="H53" s="243"/>
      <c r="I53" s="241">
        <f t="shared" si="133"/>
        <v>41609</v>
      </c>
      <c r="J53" s="242">
        <v>41609</v>
      </c>
      <c r="K53" s="247"/>
      <c r="M53" s="523">
        <f>C53*23000</f>
        <v>189750</v>
      </c>
      <c r="N53" s="524">
        <f>M53*0.67</f>
        <v>127132.50000000001</v>
      </c>
      <c r="O53" s="482">
        <v>4.29</v>
      </c>
      <c r="P53" s="482">
        <v>13002.37</v>
      </c>
      <c r="Q53" s="482">
        <v>9236.1299999999992</v>
      </c>
      <c r="R53" s="482">
        <f>Q53+P53</f>
        <v>22238.5</v>
      </c>
      <c r="S53" s="482">
        <f>R53+O53</f>
        <v>22242.79</v>
      </c>
      <c r="T53" s="483">
        <f>N53-S53</f>
        <v>104889.71000000002</v>
      </c>
      <c r="U53" s="232"/>
      <c r="V53" s="484">
        <f>M53/C53</f>
        <v>23000</v>
      </c>
      <c r="W53" s="482">
        <f>N53/C53</f>
        <v>15410.000000000002</v>
      </c>
      <c r="X53" s="482">
        <f>O53/C53</f>
        <v>0.52</v>
      </c>
      <c r="Y53" s="482">
        <f>P53/C53</f>
        <v>1576.0448484848487</v>
      </c>
      <c r="Z53" s="482">
        <f>Q53/C53</f>
        <v>1119.5309090909091</v>
      </c>
      <c r="AA53" s="482">
        <f>Z53+Y53</f>
        <v>2695.575757575758</v>
      </c>
      <c r="AB53" s="482">
        <f>AA53+X53</f>
        <v>2696.0957575757579</v>
      </c>
      <c r="AC53" s="483">
        <f>W53-AB53</f>
        <v>12713.904242424243</v>
      </c>
      <c r="AD53" s="232"/>
      <c r="AE53" s="485">
        <f>N53/M53</f>
        <v>0.67</v>
      </c>
      <c r="AF53" s="482">
        <f>O53/M53</f>
        <v>2.2608695652173914E-5</v>
      </c>
      <c r="AG53" s="482">
        <f>P53/M53</f>
        <v>6.8523689064558635E-2</v>
      </c>
      <c r="AH53" s="482">
        <f>Q53/M53</f>
        <v>4.8675256916996042E-2</v>
      </c>
      <c r="AI53" s="482">
        <f>AH53+AG53</f>
        <v>0.11719894598155467</v>
      </c>
      <c r="AJ53" s="482">
        <f>AI53+AF53</f>
        <v>0.11722155467720684</v>
      </c>
      <c r="AK53" s="483">
        <f>AE53-AJ53</f>
        <v>0.55277844532279319</v>
      </c>
    </row>
    <row r="54" spans="1:37" s="3" customFormat="1" x14ac:dyDescent="0.2">
      <c r="A54" s="267" t="s">
        <v>176</v>
      </c>
      <c r="B54" s="268" t="s">
        <v>174</v>
      </c>
      <c r="C54" s="269">
        <v>8.25</v>
      </c>
      <c r="D54" s="273">
        <f t="shared" si="132"/>
        <v>41479</v>
      </c>
      <c r="E54" s="274">
        <v>41479</v>
      </c>
      <c r="F54" s="274"/>
      <c r="G54" s="275">
        <v>145</v>
      </c>
      <c r="H54" s="275"/>
      <c r="I54" s="273">
        <f t="shared" si="133"/>
        <v>41624</v>
      </c>
      <c r="J54" s="274">
        <v>41624</v>
      </c>
      <c r="K54" s="279"/>
      <c r="M54" s="525">
        <f>C54*23000</f>
        <v>189750</v>
      </c>
      <c r="N54" s="526">
        <f>M54*0.67</f>
        <v>127132.50000000001</v>
      </c>
      <c r="O54" s="489">
        <v>4.5999999999999996</v>
      </c>
      <c r="P54" s="489">
        <v>11013.18</v>
      </c>
      <c r="Q54" s="489">
        <v>7535.68</v>
      </c>
      <c r="R54" s="489">
        <f>Q54+P54</f>
        <v>18548.86</v>
      </c>
      <c r="S54" s="489">
        <f>R54+O54</f>
        <v>18553.46</v>
      </c>
      <c r="T54" s="490">
        <f>N54-S54</f>
        <v>108579.04000000001</v>
      </c>
      <c r="U54" s="232"/>
      <c r="V54" s="492">
        <f>M54/C54</f>
        <v>23000</v>
      </c>
      <c r="W54" s="489">
        <f>N54/C54</f>
        <v>15410.000000000002</v>
      </c>
      <c r="X54" s="489">
        <f>O54/C54</f>
        <v>0.5575757575757575</v>
      </c>
      <c r="Y54" s="489">
        <f>P54/C54</f>
        <v>1334.9309090909092</v>
      </c>
      <c r="Z54" s="489">
        <f>Q54/C54</f>
        <v>913.41575757575765</v>
      </c>
      <c r="AA54" s="489">
        <f>Z54+Y54</f>
        <v>2248.3466666666668</v>
      </c>
      <c r="AB54" s="489">
        <f>AA54+X54</f>
        <v>2248.9042424242425</v>
      </c>
      <c r="AC54" s="490">
        <f>W54-AB54</f>
        <v>13161.09575757576</v>
      </c>
      <c r="AD54" s="232"/>
      <c r="AE54" s="494">
        <f>N54/M54</f>
        <v>0.67</v>
      </c>
      <c r="AF54" s="489">
        <f>O54/M54</f>
        <v>2.4242424242424241E-5</v>
      </c>
      <c r="AG54" s="489">
        <f>P54/M54</f>
        <v>5.8040474308300394E-2</v>
      </c>
      <c r="AH54" s="489">
        <f>Q54/M54</f>
        <v>3.9713728590250331E-2</v>
      </c>
      <c r="AI54" s="489">
        <f>AH54+AG54</f>
        <v>9.7754202898550718E-2</v>
      </c>
      <c r="AJ54" s="489">
        <f>AI54+AF54</f>
        <v>9.7778445322793145E-2</v>
      </c>
      <c r="AK54" s="490">
        <f>AE54-AJ54</f>
        <v>0.57222155467720692</v>
      </c>
    </row>
    <row r="55" spans="1:37" s="114" customFormat="1" x14ac:dyDescent="0.2">
      <c r="C55" s="514">
        <f>SUM(C52:C54)</f>
        <v>32.6</v>
      </c>
      <c r="E55" s="515"/>
      <c r="H55" s="516"/>
      <c r="J55" s="515"/>
      <c r="M55" s="517">
        <f>SUM(M52:M54)</f>
        <v>749800</v>
      </c>
      <c r="N55" s="518">
        <f>SUM(N52:N54)</f>
        <v>502366.00000000006</v>
      </c>
      <c r="O55" s="518">
        <f>SUM(O52:O54)</f>
        <v>2724.25</v>
      </c>
      <c r="P55" s="518">
        <f>SUM(P52:P54)</f>
        <v>50177.37</v>
      </c>
      <c r="Q55" s="518">
        <f>SUM(Q52:Q54)</f>
        <v>42344.54</v>
      </c>
      <c r="R55" s="518">
        <f>Q55+P55</f>
        <v>92521.91</v>
      </c>
      <c r="S55" s="518">
        <f>R55+O55</f>
        <v>95246.16</v>
      </c>
      <c r="T55" s="519">
        <f>N55-S55</f>
        <v>407119.84000000008</v>
      </c>
      <c r="U55" s="69"/>
      <c r="V55" s="520">
        <f>M55/C55</f>
        <v>23000</v>
      </c>
      <c r="W55" s="518">
        <f>N55/C55</f>
        <v>15410.000000000002</v>
      </c>
      <c r="X55" s="518">
        <f>O55/C55</f>
        <v>83.565950920245399</v>
      </c>
      <c r="Y55" s="518">
        <f>P55/C55</f>
        <v>1539.1831288343558</v>
      </c>
      <c r="Z55" s="518">
        <f>Q55/C55</f>
        <v>1298.9122699386503</v>
      </c>
      <c r="AA55" s="518">
        <f>Z55+Y55</f>
        <v>2838.0953987730063</v>
      </c>
      <c r="AB55" s="518">
        <f>AA55+X55</f>
        <v>2921.6613496932519</v>
      </c>
      <c r="AC55" s="519">
        <f>W55-AB55</f>
        <v>12488.33865030675</v>
      </c>
      <c r="AD55" s="69"/>
      <c r="AE55" s="518">
        <f>N55/M55</f>
        <v>0.67</v>
      </c>
      <c r="AF55" s="518">
        <f>O55/M55</f>
        <v>3.6333022139237131E-3</v>
      </c>
      <c r="AG55" s="518">
        <f>P55/M55</f>
        <v>6.6921005601493735E-2</v>
      </c>
      <c r="AH55" s="518">
        <f>Q55/M55</f>
        <v>5.6474446519071755E-2</v>
      </c>
      <c r="AI55" s="518">
        <f>AH55+AG55</f>
        <v>0.12339545212056549</v>
      </c>
      <c r="AJ55" s="518">
        <f>AI55+AF55</f>
        <v>0.12702875433448921</v>
      </c>
      <c r="AK55" s="519">
        <f>AE55-AJ55</f>
        <v>0.5429712456655108</v>
      </c>
    </row>
    <row r="56" spans="1:37" x14ac:dyDescent="0.25">
      <c r="C56" s="433"/>
      <c r="D56" s="434"/>
      <c r="E56" s="435"/>
      <c r="F56" s="435"/>
      <c r="G56" s="434"/>
      <c r="I56" s="434"/>
      <c r="L56" s="7"/>
      <c r="M56" s="7"/>
      <c r="N56" s="7"/>
      <c r="O56" s="7"/>
      <c r="P56" s="7"/>
      <c r="Q56" s="7"/>
      <c r="R56" s="7"/>
      <c r="S56" s="7"/>
      <c r="U56" s="7"/>
      <c r="V56" s="7"/>
      <c r="W56" s="7"/>
      <c r="X56" s="7"/>
      <c r="Y56" s="7"/>
      <c r="Z56" s="7"/>
      <c r="AA56" s="7"/>
      <c r="AB56" s="7"/>
      <c r="AC56" s="69"/>
      <c r="AD56" s="7"/>
      <c r="AE56" s="7"/>
      <c r="AF56" s="7"/>
      <c r="AG56" s="7"/>
      <c r="AH56" s="7"/>
      <c r="AI56" s="7"/>
      <c r="AJ56" s="7"/>
      <c r="AK56" s="7"/>
    </row>
    <row r="57" spans="1:37" s="7" customFormat="1" x14ac:dyDescent="0.2">
      <c r="A57" s="427" t="s">
        <v>0</v>
      </c>
      <c r="B57" s="426" t="s">
        <v>1</v>
      </c>
      <c r="C57" s="426" t="s">
        <v>2</v>
      </c>
      <c r="D57" s="142" t="s">
        <v>3</v>
      </c>
      <c r="E57" s="2" t="s">
        <v>4</v>
      </c>
      <c r="F57" s="2" t="s">
        <v>5</v>
      </c>
      <c r="G57" s="141" t="s">
        <v>6</v>
      </c>
      <c r="H57" s="141" t="s">
        <v>94</v>
      </c>
      <c r="I57" s="142" t="s">
        <v>3</v>
      </c>
      <c r="J57" s="2" t="s">
        <v>8</v>
      </c>
      <c r="K57" s="109" t="s">
        <v>9</v>
      </c>
      <c r="M57" s="4" t="s">
        <v>10</v>
      </c>
      <c r="N57" s="5" t="s">
        <v>11</v>
      </c>
      <c r="O57" s="5" t="s">
        <v>12</v>
      </c>
      <c r="P57" s="5" t="s">
        <v>152</v>
      </c>
      <c r="Q57" s="5" t="s">
        <v>153</v>
      </c>
      <c r="R57" s="5" t="s">
        <v>15</v>
      </c>
      <c r="S57" s="5" t="s">
        <v>16</v>
      </c>
      <c r="T57" s="6" t="s">
        <v>17</v>
      </c>
      <c r="V57" s="8" t="s">
        <v>10</v>
      </c>
      <c r="W57" s="5" t="s">
        <v>11</v>
      </c>
      <c r="X57" s="5" t="s">
        <v>12</v>
      </c>
      <c r="Y57" s="5" t="s">
        <v>152</v>
      </c>
      <c r="Z57" s="5" t="s">
        <v>153</v>
      </c>
      <c r="AA57" s="5" t="s">
        <v>15</v>
      </c>
      <c r="AB57" s="5" t="s">
        <v>16</v>
      </c>
      <c r="AC57" s="6" t="s">
        <v>17</v>
      </c>
      <c r="AD57" s="67"/>
      <c r="AE57" s="10" t="s">
        <v>11</v>
      </c>
      <c r="AF57" s="5" t="s">
        <v>12</v>
      </c>
      <c r="AG57" s="5" t="s">
        <v>152</v>
      </c>
      <c r="AH57" s="5" t="s">
        <v>153</v>
      </c>
      <c r="AI57" s="5" t="s">
        <v>15</v>
      </c>
      <c r="AJ57" s="5" t="s">
        <v>16</v>
      </c>
      <c r="AK57" s="6" t="s">
        <v>17</v>
      </c>
    </row>
    <row r="58" spans="1:37" s="443" customFormat="1" x14ac:dyDescent="0.2">
      <c r="A58" s="355" t="s">
        <v>46</v>
      </c>
      <c r="B58" s="341" t="s">
        <v>146</v>
      </c>
      <c r="C58" s="348">
        <v>3.64</v>
      </c>
      <c r="D58" s="346">
        <f t="shared" ref="D58:D59" si="134">E58</f>
        <v>41438</v>
      </c>
      <c r="E58" s="350">
        <v>41438</v>
      </c>
      <c r="F58" s="350">
        <v>41437</v>
      </c>
      <c r="G58" s="532">
        <v>67</v>
      </c>
      <c r="H58" s="532">
        <f t="shared" ref="H58" si="135">K58-F58</f>
        <v>72</v>
      </c>
      <c r="I58" s="533">
        <f t="shared" ref="I58" si="136">J58</f>
        <v>41505</v>
      </c>
      <c r="J58" s="350">
        <v>41505</v>
      </c>
      <c r="K58" s="534">
        <v>41509</v>
      </c>
      <c r="M58" s="355">
        <v>182935</v>
      </c>
      <c r="N58" s="566">
        <v>49140</v>
      </c>
      <c r="O58" s="566">
        <v>14505.35</v>
      </c>
      <c r="P58" s="566">
        <v>4843.24</v>
      </c>
      <c r="Q58" s="566">
        <v>2851.43</v>
      </c>
      <c r="R58" s="566">
        <f>Q58+P58</f>
        <v>7694.67</v>
      </c>
      <c r="S58" s="566">
        <f>R58+O58</f>
        <v>22200.02</v>
      </c>
      <c r="T58" s="22">
        <f t="shared" ref="T58" si="137">N58-S58</f>
        <v>26939.98</v>
      </c>
      <c r="V58" s="567">
        <f t="shared" ref="V58" si="138">M58/C58</f>
        <v>50256.868131868134</v>
      </c>
      <c r="W58" s="568">
        <f t="shared" ref="W58" si="139">N58/C58</f>
        <v>13500</v>
      </c>
      <c r="X58" s="566">
        <f t="shared" ref="X58" si="140">O58/C58</f>
        <v>3984.9862637362635</v>
      </c>
      <c r="Y58" s="566">
        <f t="shared" ref="Y58" si="141">P58/C58</f>
        <v>1330.5604395604394</v>
      </c>
      <c r="Z58" s="566">
        <f t="shared" ref="Z58" si="142">Q58/C58</f>
        <v>783.35989010988999</v>
      </c>
      <c r="AA58" s="568">
        <f t="shared" ref="AA58" si="143">Z58+Y58</f>
        <v>2113.9203296703295</v>
      </c>
      <c r="AB58" s="568">
        <f t="shared" ref="AB58" si="144">+AA58+X58</f>
        <v>6098.9065934065929</v>
      </c>
      <c r="AC58" s="22">
        <f t="shared" ref="AC58" si="145">W58-AB58</f>
        <v>7401.0934065934071</v>
      </c>
      <c r="AE58" s="569">
        <f t="shared" ref="AE58" si="146">N58/M58</f>
        <v>0.26862000163992678</v>
      </c>
      <c r="AF58" s="568">
        <f t="shared" ref="AF58" si="147">O58/M58</f>
        <v>7.9292371607401532E-2</v>
      </c>
      <c r="AG58" s="568">
        <f t="shared" ref="AG58" si="148">P58/M58</f>
        <v>2.6475196107907179E-2</v>
      </c>
      <c r="AH58" s="568">
        <f t="shared" ref="AH58" si="149">Q58/M58</f>
        <v>1.5587121108590483E-2</v>
      </c>
      <c r="AI58" s="568">
        <f t="shared" ref="AI58" si="150">AH58+AG58</f>
        <v>4.2062317216497662E-2</v>
      </c>
      <c r="AJ58" s="568">
        <f t="shared" ref="AJ58" si="151">+AI58+AF58</f>
        <v>0.12135468882389919</v>
      </c>
      <c r="AK58" s="570">
        <f t="shared" ref="AK58" si="152">AE58-AJ58</f>
        <v>0.14726531281602759</v>
      </c>
    </row>
    <row r="59" spans="1:37" s="357" customFormat="1" x14ac:dyDescent="0.2">
      <c r="A59" s="560" t="s">
        <v>178</v>
      </c>
      <c r="B59" s="398" t="s">
        <v>146</v>
      </c>
      <c r="C59" s="561">
        <v>3.28</v>
      </c>
      <c r="D59" s="562">
        <f t="shared" si="134"/>
        <v>41464</v>
      </c>
      <c r="E59" s="563">
        <v>41464</v>
      </c>
      <c r="F59" s="563">
        <v>41463</v>
      </c>
      <c r="G59" s="564">
        <v>69</v>
      </c>
      <c r="H59" s="564">
        <v>70</v>
      </c>
      <c r="I59" s="562">
        <f t="shared" ref="I59" si="153">J59</f>
        <v>41533</v>
      </c>
      <c r="J59" s="563">
        <v>41533</v>
      </c>
      <c r="K59" s="565">
        <v>41533</v>
      </c>
      <c r="M59" s="535">
        <v>97170</v>
      </c>
      <c r="N59" s="536">
        <v>14887.67</v>
      </c>
      <c r="O59" s="536">
        <f>6678.61+90.8+78.64+1417</f>
        <v>8265.0499999999993</v>
      </c>
      <c r="P59" s="536">
        <f>12512.21-O59</f>
        <v>4247.16</v>
      </c>
      <c r="Q59" s="536">
        <v>2121.1999999999998</v>
      </c>
      <c r="R59" s="536">
        <f>Q59+P59</f>
        <v>6368.36</v>
      </c>
      <c r="S59" s="536">
        <f>R59+O59</f>
        <v>14633.41</v>
      </c>
      <c r="T59" s="52">
        <f t="shared" ref="T59" si="154">N59-S59</f>
        <v>254.26000000000022</v>
      </c>
      <c r="U59" s="443"/>
      <c r="V59" s="537">
        <f t="shared" ref="V59" si="155">M59/C59</f>
        <v>29625</v>
      </c>
      <c r="W59" s="538">
        <f t="shared" ref="W59" si="156">N59/C59</f>
        <v>4538.9237804878048</v>
      </c>
      <c r="X59" s="536">
        <f t="shared" ref="X59" si="157">O59/C59</f>
        <v>2519.8323170731705</v>
      </c>
      <c r="Y59" s="536">
        <f t="shared" ref="Y59" si="158">P59/C59</f>
        <v>1294.8658536585367</v>
      </c>
      <c r="Z59" s="536">
        <f t="shared" ref="Z59" si="159">Q59/C59</f>
        <v>646.70731707317077</v>
      </c>
      <c r="AA59" s="538">
        <f t="shared" ref="AA59" si="160">Z59+Y59</f>
        <v>1941.5731707317075</v>
      </c>
      <c r="AB59" s="538">
        <f t="shared" ref="AB59" si="161">+AA59+X59</f>
        <v>4461.4054878048782</v>
      </c>
      <c r="AC59" s="52">
        <f t="shared" ref="AC59" si="162">W59-AB59</f>
        <v>77.518292682926585</v>
      </c>
      <c r="AD59" s="443"/>
      <c r="AE59" s="539">
        <f t="shared" ref="AE59" si="163">N59/M59</f>
        <v>0.1532126170628795</v>
      </c>
      <c r="AF59" s="538">
        <f t="shared" ref="AF59" si="164">O59/M59</f>
        <v>8.5057630956056382E-2</v>
      </c>
      <c r="AG59" s="538">
        <f t="shared" ref="AG59" si="165">P59/M59</f>
        <v>4.3708552022229084E-2</v>
      </c>
      <c r="AH59" s="538">
        <f t="shared" ref="AH59" si="166">Q59/M59</f>
        <v>2.1829782854790571E-2</v>
      </c>
      <c r="AI59" s="538">
        <f t="shared" ref="AI59" si="167">AH59+AG59</f>
        <v>6.5538334877019655E-2</v>
      </c>
      <c r="AJ59" s="538">
        <f t="shared" ref="AJ59" si="168">+AI59+AF59</f>
        <v>0.15059596583307605</v>
      </c>
      <c r="AK59" s="540">
        <f t="shared" ref="AK59" si="169">AE59-AJ59</f>
        <v>2.6166512298034517E-3</v>
      </c>
    </row>
    <row r="60" spans="1:37" s="114" customFormat="1" x14ac:dyDescent="0.2">
      <c r="C60" s="514">
        <f>SUM(C58:C59)</f>
        <v>6.92</v>
      </c>
      <c r="E60" s="515"/>
      <c r="H60" s="516"/>
      <c r="J60" s="515"/>
      <c r="M60" s="517">
        <f>SUM(M58:M59)</f>
        <v>280105</v>
      </c>
      <c r="N60" s="518">
        <f>SUM(N58:N59)</f>
        <v>64027.67</v>
      </c>
      <c r="O60" s="518">
        <f>SUM(O58:O59)</f>
        <v>22770.400000000001</v>
      </c>
      <c r="P60" s="518">
        <f>SUM(P58:P59)</f>
        <v>9090.4</v>
      </c>
      <c r="Q60" s="518">
        <f>SUM(Q58:Q59)</f>
        <v>4972.6299999999992</v>
      </c>
      <c r="R60" s="518">
        <f>Q60+P60</f>
        <v>14063.029999999999</v>
      </c>
      <c r="S60" s="518">
        <f>R60+O60</f>
        <v>36833.43</v>
      </c>
      <c r="T60" s="519">
        <f>N60-S60</f>
        <v>27194.239999999998</v>
      </c>
      <c r="U60" s="69"/>
      <c r="V60" s="520">
        <f>M60/C60</f>
        <v>40477.601156069366</v>
      </c>
      <c r="W60" s="518">
        <f>N60/C60</f>
        <v>9252.5534682080925</v>
      </c>
      <c r="X60" s="518">
        <f>O60/C60</f>
        <v>3290.5202312138731</v>
      </c>
      <c r="Y60" s="518">
        <f>P60/C60</f>
        <v>1313.6416184971097</v>
      </c>
      <c r="Z60" s="518">
        <f>Q60/C60</f>
        <v>718.58815028901722</v>
      </c>
      <c r="AA60" s="518">
        <f>Z60+Y60</f>
        <v>2032.2297687861269</v>
      </c>
      <c r="AB60" s="518">
        <f>AA60+X60</f>
        <v>5322.75</v>
      </c>
      <c r="AC60" s="519">
        <f>W60-AB60</f>
        <v>3929.8034682080925</v>
      </c>
      <c r="AD60" s="69"/>
      <c r="AE60" s="518">
        <f>N60/M60</f>
        <v>0.22858453080094965</v>
      </c>
      <c r="AF60" s="518">
        <f>O60/M60</f>
        <v>8.1292372503168453E-2</v>
      </c>
      <c r="AG60" s="518">
        <f>P60/M60</f>
        <v>3.2453544206636799E-2</v>
      </c>
      <c r="AH60" s="518">
        <f>Q60/M60</f>
        <v>1.7752735581299868E-2</v>
      </c>
      <c r="AI60" s="518">
        <f>AH60+AG60</f>
        <v>5.0206279787936667E-2</v>
      </c>
      <c r="AJ60" s="518">
        <f>AI60+AF60</f>
        <v>0.13149865229110513</v>
      </c>
      <c r="AK60" s="519">
        <f>AE60-AJ60</f>
        <v>9.7085878509844514E-2</v>
      </c>
    </row>
    <row r="61" spans="1:37" x14ac:dyDescent="0.25">
      <c r="C61" s="433"/>
      <c r="D61" s="434"/>
      <c r="E61" s="435"/>
      <c r="F61" s="435"/>
      <c r="G61" s="434"/>
      <c r="I61" s="434"/>
      <c r="L61" s="7"/>
      <c r="M61" s="7"/>
      <c r="N61" s="7"/>
      <c r="O61" s="7"/>
      <c r="P61" s="7"/>
      <c r="Q61" s="7"/>
      <c r="R61" s="7"/>
      <c r="S61" s="7"/>
      <c r="U61" s="7"/>
      <c r="V61" s="7"/>
      <c r="W61" s="7"/>
      <c r="X61" s="7"/>
      <c r="Y61" s="7"/>
      <c r="Z61" s="7"/>
      <c r="AA61" s="7"/>
      <c r="AB61" s="7"/>
      <c r="AC61" s="69"/>
      <c r="AD61" s="7"/>
      <c r="AE61" s="7"/>
      <c r="AF61" s="7"/>
      <c r="AG61" s="7"/>
      <c r="AH61" s="7"/>
      <c r="AI61" s="7"/>
      <c r="AJ61" s="7"/>
      <c r="AK61" s="7"/>
    </row>
    <row r="62" spans="1:37" s="7" customFormat="1" x14ac:dyDescent="0.2">
      <c r="A62" s="427" t="s">
        <v>0</v>
      </c>
      <c r="B62" s="426" t="s">
        <v>1</v>
      </c>
      <c r="C62" s="426" t="s">
        <v>2</v>
      </c>
      <c r="D62" s="142" t="s">
        <v>3</v>
      </c>
      <c r="E62" s="2" t="s">
        <v>4</v>
      </c>
      <c r="F62" s="2" t="s">
        <v>5</v>
      </c>
      <c r="G62" s="141" t="s">
        <v>6</v>
      </c>
      <c r="H62" s="141" t="s">
        <v>94</v>
      </c>
      <c r="I62" s="142" t="s">
        <v>3</v>
      </c>
      <c r="J62" s="2" t="s">
        <v>8</v>
      </c>
      <c r="K62" s="109" t="s">
        <v>9</v>
      </c>
      <c r="M62" s="4" t="s">
        <v>10</v>
      </c>
      <c r="N62" s="5" t="s">
        <v>11</v>
      </c>
      <c r="O62" s="5" t="s">
        <v>12</v>
      </c>
      <c r="P62" s="5" t="s">
        <v>152</v>
      </c>
      <c r="Q62" s="5" t="s">
        <v>153</v>
      </c>
      <c r="R62" s="5" t="s">
        <v>15</v>
      </c>
      <c r="S62" s="5" t="s">
        <v>16</v>
      </c>
      <c r="T62" s="6" t="s">
        <v>17</v>
      </c>
      <c r="V62" s="8" t="s">
        <v>10</v>
      </c>
      <c r="W62" s="5" t="s">
        <v>11</v>
      </c>
      <c r="X62" s="5" t="s">
        <v>12</v>
      </c>
      <c r="Y62" s="5" t="s">
        <v>152</v>
      </c>
      <c r="Z62" s="5" t="s">
        <v>153</v>
      </c>
      <c r="AA62" s="5" t="s">
        <v>15</v>
      </c>
      <c r="AB62" s="5" t="s">
        <v>16</v>
      </c>
      <c r="AC62" s="6" t="s">
        <v>17</v>
      </c>
      <c r="AD62" s="67"/>
      <c r="AE62" s="10" t="s">
        <v>11</v>
      </c>
      <c r="AF62" s="5" t="s">
        <v>12</v>
      </c>
      <c r="AG62" s="5" t="s">
        <v>152</v>
      </c>
      <c r="AH62" s="5" t="s">
        <v>153</v>
      </c>
      <c r="AI62" s="5" t="s">
        <v>15</v>
      </c>
      <c r="AJ62" s="5" t="s">
        <v>16</v>
      </c>
      <c r="AK62" s="6" t="s">
        <v>17</v>
      </c>
    </row>
    <row r="63" spans="1:37" s="443" customFormat="1" x14ac:dyDescent="0.2">
      <c r="A63" s="355" t="s">
        <v>155</v>
      </c>
      <c r="B63" s="352" t="s">
        <v>151</v>
      </c>
      <c r="C63" s="348">
        <v>1.2</v>
      </c>
      <c r="D63" s="346">
        <f t="shared" ref="D63:D64" si="170">E63</f>
        <v>41418</v>
      </c>
      <c r="E63" s="350">
        <v>41418</v>
      </c>
      <c r="F63" s="350">
        <v>41418</v>
      </c>
      <c r="G63" s="532">
        <v>93</v>
      </c>
      <c r="H63" s="532">
        <f t="shared" ref="H63" si="171">K63-F63</f>
        <v>81</v>
      </c>
      <c r="I63" s="533">
        <f t="shared" ref="I63" si="172">J63</f>
        <v>41501</v>
      </c>
      <c r="J63" s="350">
        <v>41501</v>
      </c>
      <c r="K63" s="534">
        <v>41499</v>
      </c>
      <c r="M63" s="571">
        <v>35618</v>
      </c>
      <c r="N63" s="568">
        <v>6306.73</v>
      </c>
      <c r="O63" s="568">
        <f>2982.91+1710.52+15.17+667</f>
        <v>5375.6</v>
      </c>
      <c r="P63" s="568">
        <f>7171.96-O63</f>
        <v>1796.3599999999997</v>
      </c>
      <c r="Q63" s="568">
        <v>1057.79</v>
      </c>
      <c r="R63" s="568">
        <f t="shared" ref="R63" si="173">Q63+P63</f>
        <v>2854.1499999999996</v>
      </c>
      <c r="S63" s="568">
        <f t="shared" ref="S63" si="174">R63+O63</f>
        <v>8229.75</v>
      </c>
      <c r="T63" s="22">
        <f t="shared" ref="T63" si="175">N63-S63</f>
        <v>-1923.0200000000004</v>
      </c>
      <c r="V63" s="567">
        <f t="shared" ref="V63" si="176">M63/C63</f>
        <v>29681.666666666668</v>
      </c>
      <c r="W63" s="568">
        <f t="shared" ref="W63" si="177">N63/C63</f>
        <v>5255.6083333333336</v>
      </c>
      <c r="X63" s="566">
        <f t="shared" ref="X63" si="178">O63/C63</f>
        <v>4479.666666666667</v>
      </c>
      <c r="Y63" s="566">
        <f t="shared" ref="Y63" si="179">P63/C63</f>
        <v>1496.9666666666665</v>
      </c>
      <c r="Z63" s="566">
        <f t="shared" ref="Z63" si="180">Q63/C63</f>
        <v>881.49166666666667</v>
      </c>
      <c r="AA63" s="568">
        <f t="shared" ref="AA63" si="181">Z63+Y63</f>
        <v>2378.458333333333</v>
      </c>
      <c r="AB63" s="568">
        <f t="shared" ref="AB63" si="182">+AA63+X63</f>
        <v>6858.125</v>
      </c>
      <c r="AC63" s="22">
        <f t="shared" ref="AC63" si="183">W63-AB63</f>
        <v>-1602.5166666666664</v>
      </c>
      <c r="AD63" s="444"/>
      <c r="AE63" s="569">
        <f t="shared" ref="AE63" si="184">N63/M63</f>
        <v>0.17706580942220224</v>
      </c>
      <c r="AF63" s="568">
        <f t="shared" ref="AF63" si="185">O63/M63</f>
        <v>0.15092369026896513</v>
      </c>
      <c r="AG63" s="568">
        <f t="shared" ref="AG63" si="186">P63/M63</f>
        <v>5.0434050199337402E-2</v>
      </c>
      <c r="AH63" s="568">
        <f t="shared" ref="AH63" si="187">Q63/M63</f>
        <v>2.9698186310292547E-2</v>
      </c>
      <c r="AI63" s="568">
        <f t="shared" ref="AI63" si="188">AH63+AG63</f>
        <v>8.0132236509629945E-2</v>
      </c>
      <c r="AJ63" s="568">
        <f t="shared" ref="AJ63" si="189">+AI63+AF63</f>
        <v>0.23105592677859507</v>
      </c>
      <c r="AK63" s="570">
        <f t="shared" ref="AK63" si="190">AE63-AJ63</f>
        <v>-5.3990117356392836E-2</v>
      </c>
    </row>
    <row r="64" spans="1:37" s="357" customFormat="1" x14ac:dyDescent="0.2">
      <c r="A64" s="560" t="s">
        <v>177</v>
      </c>
      <c r="B64" s="398" t="s">
        <v>151</v>
      </c>
      <c r="C64" s="561">
        <v>1.3</v>
      </c>
      <c r="D64" s="562">
        <f t="shared" si="170"/>
        <v>41449</v>
      </c>
      <c r="E64" s="563">
        <v>41449</v>
      </c>
      <c r="F64" s="563">
        <v>41452</v>
      </c>
      <c r="G64" s="564">
        <v>98</v>
      </c>
      <c r="H64" s="564">
        <v>78</v>
      </c>
      <c r="I64" s="562">
        <f t="shared" ref="I64" si="191">J64</f>
        <v>41547</v>
      </c>
      <c r="J64" s="563">
        <v>41547</v>
      </c>
      <c r="K64" s="565">
        <v>41530</v>
      </c>
      <c r="L64" s="69"/>
      <c r="M64" s="541">
        <v>23361</v>
      </c>
      <c r="N64" s="538">
        <v>4485.1499999999996</v>
      </c>
      <c r="O64" s="538">
        <f>3388.37+55.41+27.08+347.15</f>
        <v>3818.0099999999998</v>
      </c>
      <c r="P64" s="538">
        <f>6686.33-O64</f>
        <v>2868.32</v>
      </c>
      <c r="Q64" s="538">
        <v>880.73</v>
      </c>
      <c r="R64" s="538">
        <f t="shared" ref="R64" si="192">Q64+P64</f>
        <v>3749.05</v>
      </c>
      <c r="S64" s="538">
        <f t="shared" ref="S64" si="193">R64+O64</f>
        <v>7567.0599999999995</v>
      </c>
      <c r="T64" s="52">
        <f t="shared" ref="T64" si="194">N64-S64</f>
        <v>-3081.91</v>
      </c>
      <c r="U64" s="443"/>
      <c r="V64" s="537">
        <f t="shared" ref="V64" si="195">M64/C64</f>
        <v>17970</v>
      </c>
      <c r="W64" s="538">
        <f t="shared" ref="W64" si="196">N64/C64</f>
        <v>3450.1153846153843</v>
      </c>
      <c r="X64" s="536">
        <f t="shared" ref="X64" si="197">O64/C64</f>
        <v>2936.9307692307689</v>
      </c>
      <c r="Y64" s="536">
        <f t="shared" ref="Y64" si="198">P64/C64</f>
        <v>2206.4</v>
      </c>
      <c r="Z64" s="536">
        <f t="shared" ref="Z64" si="199">Q64/C64</f>
        <v>677.48461538461538</v>
      </c>
      <c r="AA64" s="538">
        <f t="shared" ref="AA64" si="200">Z64+Y64</f>
        <v>2883.8846153846152</v>
      </c>
      <c r="AB64" s="538">
        <f t="shared" ref="AB64" si="201">+AA64+X64</f>
        <v>5820.8153846153837</v>
      </c>
      <c r="AC64" s="52">
        <f t="shared" ref="AC64" si="202">W64-AB64</f>
        <v>-2370.6999999999994</v>
      </c>
      <c r="AD64" s="444"/>
      <c r="AE64" s="539">
        <f t="shared" ref="AE64" si="203">N64/M64</f>
        <v>0.19199306536535249</v>
      </c>
      <c r="AF64" s="538">
        <f t="shared" ref="AF64" si="204">O64/M64</f>
        <v>0.16343521253371002</v>
      </c>
      <c r="AG64" s="538">
        <f t="shared" ref="AG64" si="205">P64/M64</f>
        <v>0.12278241513633835</v>
      </c>
      <c r="AH64" s="538">
        <f t="shared" ref="AH64" si="206">Q64/M64</f>
        <v>3.7700868969650275E-2</v>
      </c>
      <c r="AI64" s="538">
        <f t="shared" ref="AI64" si="207">AH64+AG64</f>
        <v>0.16048328410598861</v>
      </c>
      <c r="AJ64" s="538">
        <f t="shared" ref="AJ64" si="208">+AI64+AF64</f>
        <v>0.32391849663969863</v>
      </c>
      <c r="AK64" s="540">
        <f t="shared" ref="AK64" si="209">AE64-AJ64</f>
        <v>-0.13192543127434614</v>
      </c>
    </row>
    <row r="65" spans="3:37" s="114" customFormat="1" x14ac:dyDescent="0.2">
      <c r="C65" s="514">
        <f>SUM(C63:C64)</f>
        <v>2.5</v>
      </c>
      <c r="E65" s="515"/>
      <c r="H65" s="516"/>
      <c r="J65" s="515"/>
      <c r="M65" s="517">
        <f>SUM(M63:M64)</f>
        <v>58979</v>
      </c>
      <c r="N65" s="518">
        <f>SUM(N63:N64)</f>
        <v>10791.88</v>
      </c>
      <c r="O65" s="518">
        <f>SUM(O63:O64)</f>
        <v>9193.61</v>
      </c>
      <c r="P65" s="518">
        <f>SUM(P63:P64)</f>
        <v>4664.68</v>
      </c>
      <c r="Q65" s="518">
        <f>SUM(Q63:Q64)</f>
        <v>1938.52</v>
      </c>
      <c r="R65" s="518">
        <f>Q65+P65</f>
        <v>6603.2000000000007</v>
      </c>
      <c r="S65" s="518">
        <f>R65+O65</f>
        <v>15796.810000000001</v>
      </c>
      <c r="T65" s="519">
        <f>N65-S65</f>
        <v>-5004.9300000000021</v>
      </c>
      <c r="U65" s="69"/>
      <c r="V65" s="520">
        <f>M65/C65</f>
        <v>23591.599999999999</v>
      </c>
      <c r="W65" s="518">
        <f>N65/C65</f>
        <v>4316.7519999999995</v>
      </c>
      <c r="X65" s="518">
        <f>O65/C65</f>
        <v>3677.4440000000004</v>
      </c>
      <c r="Y65" s="518">
        <f>P65/C65</f>
        <v>1865.8720000000001</v>
      </c>
      <c r="Z65" s="518">
        <f>Q65/C65</f>
        <v>775.40800000000002</v>
      </c>
      <c r="AA65" s="518">
        <f>Z65+Y65</f>
        <v>2641.28</v>
      </c>
      <c r="AB65" s="518">
        <f>AA65+X65</f>
        <v>6318.7240000000002</v>
      </c>
      <c r="AC65" s="519">
        <f>W65-AB65</f>
        <v>-2001.9720000000007</v>
      </c>
      <c r="AD65" s="69"/>
      <c r="AE65" s="518">
        <f>N65/M65</f>
        <v>0.18297834822563963</v>
      </c>
      <c r="AF65" s="518">
        <f>O65/M65</f>
        <v>0.15587938079655472</v>
      </c>
      <c r="AG65" s="518">
        <f>P65/M65</f>
        <v>7.9090523745740007E-2</v>
      </c>
      <c r="AH65" s="518">
        <f>Q65/M65</f>
        <v>3.2867969955407854E-2</v>
      </c>
      <c r="AI65" s="518">
        <f>AH65+AG65</f>
        <v>0.11195849370114785</v>
      </c>
      <c r="AJ65" s="518">
        <f>AI65+AF65</f>
        <v>0.26783787449770258</v>
      </c>
      <c r="AK65" s="519">
        <f>AE65-AJ65</f>
        <v>-8.4859526272062946E-2</v>
      </c>
    </row>
    <row r="66" spans="3:37" x14ac:dyDescent="0.25">
      <c r="E66" s="69"/>
      <c r="H66" s="69"/>
      <c r="I66" s="69"/>
      <c r="J66" s="69"/>
      <c r="L66" s="69"/>
      <c r="M66" s="69"/>
      <c r="N66" s="69"/>
      <c r="O66" s="69"/>
      <c r="V66" s="433"/>
      <c r="W66" s="69"/>
      <c r="X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</row>
    <row r="67" spans="3:37" s="114" customFormat="1" x14ac:dyDescent="0.2">
      <c r="C67" s="514">
        <f>C65+C60</f>
        <v>9.42</v>
      </c>
      <c r="E67" s="515"/>
      <c r="H67" s="516"/>
      <c r="J67" s="515"/>
      <c r="M67" s="69">
        <f>M65+M60</f>
        <v>339084</v>
      </c>
      <c r="N67" s="740">
        <f>N65+N60</f>
        <v>74819.55</v>
      </c>
      <c r="O67" s="740">
        <f t="shared" ref="O67:R67" si="210">O65+O60</f>
        <v>31964.010000000002</v>
      </c>
      <c r="P67" s="740">
        <f t="shared" si="210"/>
        <v>13755.08</v>
      </c>
      <c r="Q67" s="740">
        <f t="shared" si="210"/>
        <v>6911.15</v>
      </c>
      <c r="R67" s="740">
        <f t="shared" si="210"/>
        <v>20666.23</v>
      </c>
      <c r="S67" s="740">
        <f>R67+O67</f>
        <v>52630.240000000005</v>
      </c>
      <c r="T67" s="741">
        <f>N67-S67</f>
        <v>22189.309999999998</v>
      </c>
      <c r="U67" s="69"/>
      <c r="V67" s="434">
        <f>M67/C67</f>
        <v>35996.178343949046</v>
      </c>
      <c r="W67" s="740">
        <f>N67/C67</f>
        <v>7942.627388535032</v>
      </c>
      <c r="X67" s="740">
        <f>O67/C67</f>
        <v>3393.2070063694268</v>
      </c>
      <c r="Y67" s="740">
        <f>P67/C67</f>
        <v>1460.1995753715498</v>
      </c>
      <c r="Z67" s="740">
        <f>Q67/C67</f>
        <v>733.66772823779195</v>
      </c>
      <c r="AA67" s="742">
        <f>Z67+Y67</f>
        <v>2193.8673036093419</v>
      </c>
      <c r="AB67" s="740">
        <f>AA67+X67</f>
        <v>5587.0743099787687</v>
      </c>
      <c r="AC67" s="741">
        <f>W67-AB67</f>
        <v>2355.5530785562632</v>
      </c>
      <c r="AD67" s="69"/>
      <c r="AE67" s="740">
        <f>N67/M67</f>
        <v>0.22065196234561349</v>
      </c>
      <c r="AF67" s="740">
        <f>O67/M67</f>
        <v>9.4265757157518504E-2</v>
      </c>
      <c r="AG67" s="740">
        <f>P67/M67</f>
        <v>4.0565405622205709E-2</v>
      </c>
      <c r="AH67" s="740">
        <f>Q67/M67</f>
        <v>2.0381822793172192E-2</v>
      </c>
      <c r="AI67" s="740">
        <f>AH67+AG67</f>
        <v>6.0947228415377905E-2</v>
      </c>
      <c r="AJ67" s="740">
        <f>AI67+AF67</f>
        <v>0.15521298557289642</v>
      </c>
      <c r="AK67" s="741">
        <f>AE67-AJ67</f>
        <v>6.5438976772717067E-2</v>
      </c>
    </row>
    <row r="68" spans="3:37" x14ac:dyDescent="0.25">
      <c r="E68" s="69"/>
      <c r="H68" s="69"/>
      <c r="I68" s="69"/>
      <c r="J68" s="69"/>
      <c r="L68" s="69"/>
      <c r="M68" s="69"/>
      <c r="N68" s="69"/>
      <c r="O68" s="69"/>
      <c r="V68" s="433"/>
      <c r="W68" s="69"/>
      <c r="X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</row>
    <row r="69" spans="3:37" x14ac:dyDescent="0.25">
      <c r="E69" s="69"/>
      <c r="H69" s="69"/>
      <c r="I69" s="69"/>
      <c r="J69" s="69"/>
      <c r="L69" s="69"/>
      <c r="M69" s="69"/>
      <c r="N69" s="69"/>
      <c r="O69" s="69"/>
      <c r="V69" s="433"/>
      <c r="W69" s="69"/>
      <c r="X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</row>
    <row r="70" spans="3:37" x14ac:dyDescent="0.25">
      <c r="E70" s="69"/>
      <c r="H70" s="69"/>
      <c r="I70" s="69"/>
      <c r="J70" s="69"/>
      <c r="L70" s="69"/>
      <c r="M70" s="69"/>
      <c r="N70" s="69"/>
      <c r="O70" s="69"/>
      <c r="V70" s="433"/>
      <c r="W70" s="69"/>
      <c r="X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</row>
    <row r="71" spans="3:37" x14ac:dyDescent="0.25">
      <c r="E71" s="69"/>
      <c r="H71" s="69"/>
      <c r="I71" s="69"/>
      <c r="J71" s="69"/>
      <c r="L71" s="69"/>
      <c r="M71" s="69"/>
      <c r="N71" s="69"/>
      <c r="O71" s="69"/>
      <c r="V71" s="433"/>
      <c r="W71" s="69"/>
      <c r="X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</row>
    <row r="72" spans="3:37" x14ac:dyDescent="0.25">
      <c r="E72" s="69"/>
      <c r="H72" s="69"/>
      <c r="I72" s="69"/>
      <c r="J72" s="69"/>
      <c r="L72" s="69"/>
      <c r="M72" s="69"/>
      <c r="N72" s="69"/>
      <c r="O72" s="69"/>
      <c r="V72" s="433"/>
      <c r="W72" s="69"/>
      <c r="X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</row>
    <row r="73" spans="3:37" x14ac:dyDescent="0.25">
      <c r="E73" s="69"/>
      <c r="H73" s="69"/>
      <c r="I73" s="69"/>
      <c r="J73" s="69"/>
      <c r="L73" s="69"/>
      <c r="M73" s="69"/>
      <c r="N73" s="69"/>
      <c r="O73" s="69"/>
      <c r="V73" s="433"/>
      <c r="W73" s="69"/>
      <c r="X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</row>
    <row r="74" spans="3:37" x14ac:dyDescent="0.25">
      <c r="E74" s="69"/>
      <c r="H74" s="69"/>
      <c r="I74" s="69"/>
      <c r="J74" s="69"/>
      <c r="L74" s="69"/>
      <c r="M74" s="69"/>
      <c r="N74" s="69"/>
      <c r="O74" s="69"/>
      <c r="V74" s="433"/>
      <c r="W74" s="69"/>
      <c r="X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</row>
    <row r="75" spans="3:37" x14ac:dyDescent="0.25">
      <c r="E75" s="69"/>
      <c r="H75" s="69"/>
      <c r="I75" s="69"/>
      <c r="J75" s="69"/>
      <c r="L75" s="69"/>
      <c r="M75" s="69"/>
      <c r="N75" s="69"/>
      <c r="O75" s="69"/>
      <c r="V75" s="433"/>
      <c r="W75" s="69"/>
      <c r="X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</row>
    <row r="76" spans="3:37" x14ac:dyDescent="0.25">
      <c r="E76" s="69"/>
      <c r="H76" s="69"/>
      <c r="I76" s="69"/>
      <c r="J76" s="69"/>
      <c r="L76" s="69"/>
      <c r="M76" s="69"/>
      <c r="N76" s="69"/>
      <c r="O76" s="69"/>
      <c r="V76" s="433"/>
      <c r="W76" s="69"/>
      <c r="X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</row>
    <row r="77" spans="3:37" x14ac:dyDescent="0.25">
      <c r="E77" s="69"/>
      <c r="H77" s="69"/>
      <c r="I77" s="69"/>
      <c r="J77" s="69"/>
      <c r="L77" s="69"/>
      <c r="M77" s="69"/>
      <c r="N77" s="69"/>
      <c r="O77" s="69"/>
      <c r="V77" s="433"/>
      <c r="W77" s="69"/>
      <c r="X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</row>
    <row r="78" spans="3:37" x14ac:dyDescent="0.25">
      <c r="E78" s="69"/>
      <c r="H78" s="69"/>
      <c r="I78" s="69"/>
      <c r="J78" s="69"/>
      <c r="L78" s="69"/>
      <c r="M78" s="69"/>
      <c r="N78" s="69"/>
      <c r="O78" s="69"/>
      <c r="V78" s="433"/>
      <c r="W78" s="69"/>
      <c r="X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</row>
    <row r="79" spans="3:37" x14ac:dyDescent="0.25">
      <c r="E79" s="69"/>
      <c r="H79" s="69"/>
      <c r="I79" s="69"/>
      <c r="J79" s="69"/>
      <c r="L79" s="69"/>
      <c r="M79" s="69"/>
      <c r="N79" s="69"/>
      <c r="O79" s="69"/>
      <c r="V79" s="433"/>
      <c r="W79" s="69"/>
      <c r="X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</row>
    <row r="80" spans="3:37" x14ac:dyDescent="0.25">
      <c r="E80" s="69"/>
      <c r="H80" s="69"/>
      <c r="I80" s="69"/>
      <c r="J80" s="69"/>
      <c r="L80" s="69"/>
      <c r="M80" s="69"/>
      <c r="N80" s="69"/>
      <c r="O80" s="69"/>
      <c r="V80" s="433"/>
      <c r="W80" s="69"/>
      <c r="X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</row>
    <row r="81" spans="5:37" x14ac:dyDescent="0.25">
      <c r="E81" s="69"/>
      <c r="H81" s="69"/>
      <c r="I81" s="69"/>
      <c r="J81" s="69"/>
      <c r="L81" s="69"/>
      <c r="M81" s="69"/>
      <c r="N81" s="69"/>
      <c r="O81" s="69"/>
      <c r="V81" s="433"/>
      <c r="W81" s="69"/>
      <c r="X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</row>
    <row r="82" spans="5:37" x14ac:dyDescent="0.25">
      <c r="E82" s="69"/>
      <c r="H82" s="69"/>
      <c r="I82" s="69"/>
      <c r="J82" s="69"/>
      <c r="L82" s="69"/>
      <c r="M82" s="69"/>
      <c r="N82" s="69"/>
      <c r="O82" s="69"/>
      <c r="V82" s="433"/>
      <c r="W82" s="69"/>
      <c r="X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</row>
    <row r="83" spans="5:37" x14ac:dyDescent="0.25">
      <c r="E83" s="69"/>
      <c r="H83" s="69"/>
      <c r="I83" s="69"/>
      <c r="J83" s="69"/>
      <c r="L83" s="69"/>
      <c r="M83" s="69"/>
      <c r="N83" s="69"/>
      <c r="O83" s="69"/>
      <c r="V83" s="433"/>
      <c r="W83" s="69"/>
      <c r="X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</row>
    <row r="84" spans="5:37" x14ac:dyDescent="0.25">
      <c r="E84" s="69"/>
      <c r="H84" s="69"/>
      <c r="I84" s="69"/>
      <c r="J84" s="69"/>
      <c r="L84" s="69"/>
      <c r="M84" s="69"/>
      <c r="N84" s="69"/>
      <c r="O84" s="69"/>
      <c r="V84" s="433"/>
      <c r="W84" s="69"/>
      <c r="X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</row>
    <row r="85" spans="5:37" x14ac:dyDescent="0.25">
      <c r="E85" s="69"/>
      <c r="H85" s="69"/>
      <c r="I85" s="69"/>
      <c r="J85" s="69"/>
      <c r="L85" s="69"/>
      <c r="M85" s="69"/>
      <c r="N85" s="69"/>
      <c r="O85" s="69"/>
      <c r="V85" s="433"/>
      <c r="W85" s="69"/>
      <c r="X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</row>
    <row r="86" spans="5:37" x14ac:dyDescent="0.25">
      <c r="E86" s="69"/>
      <c r="H86" s="69"/>
      <c r="I86" s="69"/>
      <c r="J86" s="69"/>
      <c r="L86" s="69"/>
      <c r="M86" s="69"/>
      <c r="N86" s="69"/>
      <c r="O86" s="69"/>
      <c r="V86" s="433"/>
      <c r="W86" s="69"/>
      <c r="X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</row>
    <row r="87" spans="5:37" x14ac:dyDescent="0.25">
      <c r="E87" s="69"/>
      <c r="H87" s="69"/>
      <c r="I87" s="69"/>
      <c r="J87" s="69"/>
      <c r="L87" s="69"/>
      <c r="M87" s="69"/>
      <c r="N87" s="69"/>
      <c r="O87" s="69"/>
      <c r="V87" s="433"/>
      <c r="W87" s="69"/>
      <c r="X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</row>
    <row r="88" spans="5:37" x14ac:dyDescent="0.25">
      <c r="E88" s="69"/>
      <c r="H88" s="69"/>
      <c r="I88" s="69"/>
      <c r="J88" s="69"/>
      <c r="L88" s="69"/>
      <c r="M88" s="69"/>
      <c r="N88" s="69"/>
      <c r="O88" s="69"/>
      <c r="V88" s="433"/>
      <c r="W88" s="69"/>
      <c r="X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</row>
    <row r="89" spans="5:37" x14ac:dyDescent="0.25">
      <c r="E89" s="69"/>
      <c r="H89" s="69"/>
      <c r="I89" s="69"/>
      <c r="J89" s="69"/>
      <c r="L89" s="69"/>
      <c r="M89" s="69"/>
      <c r="N89" s="69"/>
      <c r="O89" s="69"/>
      <c r="V89" s="433"/>
      <c r="W89" s="69"/>
      <c r="X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</row>
    <row r="90" spans="5:37" x14ac:dyDescent="0.25">
      <c r="E90" s="69"/>
      <c r="H90" s="69"/>
      <c r="I90" s="69"/>
      <c r="J90" s="69"/>
      <c r="L90" s="69"/>
      <c r="M90" s="69"/>
      <c r="N90" s="69"/>
      <c r="O90" s="69"/>
      <c r="V90" s="433"/>
      <c r="W90" s="69"/>
      <c r="X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</row>
    <row r="91" spans="5:37" x14ac:dyDescent="0.25">
      <c r="E91" s="69"/>
      <c r="H91" s="69"/>
      <c r="I91" s="69"/>
      <c r="J91" s="69"/>
      <c r="L91" s="69"/>
      <c r="M91" s="69"/>
      <c r="N91" s="69"/>
      <c r="O91" s="69"/>
      <c r="V91" s="433"/>
      <c r="W91" s="69"/>
      <c r="X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</row>
    <row r="92" spans="5:37" x14ac:dyDescent="0.25">
      <c r="E92" s="69"/>
      <c r="H92" s="69"/>
      <c r="I92" s="69"/>
      <c r="J92" s="69"/>
      <c r="L92" s="69"/>
      <c r="M92" s="69"/>
      <c r="N92" s="69"/>
      <c r="O92" s="69"/>
      <c r="V92" s="433"/>
      <c r="W92" s="69"/>
      <c r="X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</row>
    <row r="93" spans="5:37" x14ac:dyDescent="0.25">
      <c r="E93" s="69"/>
      <c r="H93" s="69"/>
      <c r="I93" s="69"/>
      <c r="J93" s="69"/>
      <c r="L93" s="69"/>
      <c r="M93" s="69"/>
      <c r="N93" s="69"/>
      <c r="O93" s="69"/>
      <c r="V93" s="433"/>
      <c r="W93" s="69"/>
      <c r="X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</row>
    <row r="94" spans="5:37" x14ac:dyDescent="0.25">
      <c r="E94" s="69"/>
      <c r="H94" s="69"/>
      <c r="I94" s="69"/>
      <c r="J94" s="69"/>
      <c r="L94" s="69"/>
      <c r="M94" s="69"/>
      <c r="N94" s="69"/>
      <c r="O94" s="69"/>
      <c r="V94" s="433"/>
      <c r="W94" s="69"/>
      <c r="X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</row>
    <row r="95" spans="5:37" x14ac:dyDescent="0.25">
      <c r="E95" s="69"/>
      <c r="H95" s="69"/>
      <c r="I95" s="69"/>
      <c r="J95" s="69"/>
      <c r="L95" s="69"/>
      <c r="M95" s="69"/>
      <c r="N95" s="69"/>
      <c r="O95" s="69"/>
      <c r="V95" s="433"/>
      <c r="W95" s="69"/>
      <c r="X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</row>
    <row r="96" spans="5:37" x14ac:dyDescent="0.25">
      <c r="E96" s="69"/>
      <c r="H96" s="69"/>
      <c r="I96" s="69"/>
      <c r="J96" s="69"/>
      <c r="L96" s="69"/>
      <c r="M96" s="69"/>
      <c r="N96" s="69"/>
      <c r="O96" s="69"/>
      <c r="V96" s="433"/>
      <c r="W96" s="69"/>
      <c r="X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</row>
    <row r="97" spans="5:37" x14ac:dyDescent="0.25">
      <c r="E97" s="69"/>
      <c r="H97" s="69"/>
      <c r="I97" s="69"/>
      <c r="J97" s="69"/>
      <c r="L97" s="69"/>
      <c r="M97" s="69"/>
      <c r="N97" s="69"/>
      <c r="O97" s="69"/>
      <c r="V97" s="433"/>
      <c r="W97" s="69"/>
      <c r="X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</row>
    <row r="98" spans="5:37" x14ac:dyDescent="0.25">
      <c r="E98" s="69"/>
      <c r="H98" s="69"/>
      <c r="I98" s="69"/>
      <c r="J98" s="69"/>
      <c r="L98" s="69"/>
      <c r="M98" s="69"/>
      <c r="N98" s="69"/>
      <c r="O98" s="69"/>
      <c r="V98" s="433"/>
      <c r="W98" s="69"/>
      <c r="X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</row>
    <row r="99" spans="5:37" x14ac:dyDescent="0.25">
      <c r="E99" s="69"/>
      <c r="H99" s="69"/>
      <c r="I99" s="69"/>
      <c r="J99" s="69"/>
      <c r="L99" s="69"/>
      <c r="M99" s="69"/>
      <c r="N99" s="69"/>
      <c r="O99" s="69"/>
      <c r="V99" s="433"/>
      <c r="W99" s="69"/>
      <c r="X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</row>
    <row r="100" spans="5:37" x14ac:dyDescent="0.25">
      <c r="E100" s="69"/>
      <c r="H100" s="69"/>
      <c r="I100" s="69"/>
      <c r="J100" s="69"/>
      <c r="L100" s="69"/>
      <c r="M100" s="69"/>
      <c r="N100" s="69"/>
      <c r="O100" s="69"/>
      <c r="V100" s="433"/>
      <c r="W100" s="69"/>
      <c r="X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</row>
    <row r="101" spans="5:37" x14ac:dyDescent="0.25">
      <c r="E101" s="69"/>
      <c r="H101" s="69"/>
      <c r="I101" s="69"/>
      <c r="J101" s="69"/>
      <c r="L101" s="69"/>
      <c r="M101" s="69"/>
      <c r="N101" s="69"/>
      <c r="O101" s="69"/>
      <c r="V101" s="433"/>
      <c r="W101" s="69"/>
      <c r="X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</row>
    <row r="102" spans="5:37" x14ac:dyDescent="0.25">
      <c r="E102" s="69"/>
      <c r="H102" s="69"/>
      <c r="I102" s="69"/>
      <c r="J102" s="69"/>
      <c r="L102" s="69"/>
      <c r="M102" s="69"/>
      <c r="N102" s="69"/>
      <c r="O102" s="69"/>
      <c r="V102" s="433"/>
      <c r="W102" s="69"/>
      <c r="X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</row>
    <row r="103" spans="5:37" x14ac:dyDescent="0.25">
      <c r="E103" s="69"/>
      <c r="H103" s="69"/>
      <c r="I103" s="69"/>
      <c r="J103" s="69"/>
      <c r="L103" s="69"/>
      <c r="M103" s="69"/>
      <c r="N103" s="69"/>
      <c r="O103" s="69"/>
      <c r="V103" s="433"/>
      <c r="W103" s="434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</row>
    <row r="104" spans="5:37" x14ac:dyDescent="0.25">
      <c r="E104" s="69"/>
      <c r="H104" s="69"/>
      <c r="I104" s="69"/>
      <c r="J104" s="69"/>
      <c r="L104" s="69"/>
      <c r="M104" s="69"/>
      <c r="N104" s="69"/>
      <c r="O104" s="69"/>
      <c r="V104" s="433"/>
      <c r="W104" s="434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</row>
    <row r="105" spans="5:37" x14ac:dyDescent="0.25">
      <c r="E105" s="69"/>
      <c r="H105" s="69"/>
      <c r="I105" s="69"/>
      <c r="J105" s="69"/>
      <c r="L105" s="69"/>
      <c r="M105" s="69"/>
      <c r="N105" s="69"/>
      <c r="O105" s="69"/>
      <c r="V105" s="433"/>
      <c r="W105" s="434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</row>
    <row r="106" spans="5:37" x14ac:dyDescent="0.25">
      <c r="E106" s="69"/>
      <c r="H106" s="69"/>
      <c r="I106" s="69"/>
      <c r="J106" s="69"/>
      <c r="L106" s="69"/>
      <c r="M106" s="69"/>
      <c r="N106" s="69"/>
      <c r="O106" s="69"/>
      <c r="V106" s="433"/>
      <c r="W106" s="434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</row>
    <row r="107" spans="5:37" x14ac:dyDescent="0.25">
      <c r="E107" s="69"/>
      <c r="H107" s="69"/>
      <c r="I107" s="69"/>
      <c r="J107" s="69"/>
      <c r="L107" s="69"/>
      <c r="M107" s="69"/>
      <c r="N107" s="69"/>
      <c r="O107" s="69"/>
      <c r="V107" s="433"/>
      <c r="W107" s="434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</row>
    <row r="108" spans="5:37" x14ac:dyDescent="0.25">
      <c r="E108" s="69"/>
      <c r="H108" s="69"/>
      <c r="I108" s="69"/>
      <c r="J108" s="69"/>
      <c r="L108" s="69"/>
      <c r="M108" s="69"/>
      <c r="N108" s="69"/>
      <c r="O108" s="69"/>
      <c r="V108" s="433"/>
      <c r="W108" s="434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</row>
    <row r="109" spans="5:37" x14ac:dyDescent="0.25">
      <c r="E109" s="69"/>
      <c r="H109" s="69"/>
      <c r="I109" s="69"/>
      <c r="J109" s="69"/>
      <c r="L109" s="69"/>
      <c r="M109" s="69"/>
      <c r="N109" s="69"/>
      <c r="O109" s="69"/>
      <c r="V109" s="433"/>
      <c r="W109" s="434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</row>
    <row r="110" spans="5:37" x14ac:dyDescent="0.25">
      <c r="E110" s="69"/>
      <c r="H110" s="69"/>
      <c r="I110" s="69"/>
      <c r="J110" s="69"/>
      <c r="L110" s="69"/>
      <c r="M110" s="69"/>
      <c r="N110" s="69"/>
      <c r="O110" s="69"/>
      <c r="V110" s="433"/>
      <c r="W110" s="434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</row>
    <row r="111" spans="5:37" x14ac:dyDescent="0.25">
      <c r="E111" s="69"/>
      <c r="H111" s="69"/>
      <c r="I111" s="69"/>
      <c r="J111" s="69"/>
      <c r="L111" s="69"/>
      <c r="M111" s="69"/>
      <c r="N111" s="69"/>
      <c r="O111" s="69"/>
      <c r="V111" s="433"/>
      <c r="W111" s="434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</row>
    <row r="112" spans="5:37" x14ac:dyDescent="0.25">
      <c r="E112" s="69"/>
      <c r="H112" s="69"/>
      <c r="I112" s="69"/>
      <c r="J112" s="69"/>
      <c r="L112" s="69"/>
      <c r="M112" s="69"/>
      <c r="N112" s="69"/>
      <c r="O112" s="69"/>
      <c r="V112" s="433"/>
      <c r="W112" s="434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</row>
    <row r="113" spans="5:37" x14ac:dyDescent="0.25">
      <c r="E113" s="69"/>
      <c r="H113" s="69"/>
      <c r="I113" s="69"/>
      <c r="J113" s="69"/>
      <c r="L113" s="69"/>
      <c r="M113" s="69"/>
      <c r="N113" s="69"/>
      <c r="O113" s="69"/>
      <c r="V113" s="433"/>
      <c r="W113" s="434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</row>
    <row r="114" spans="5:37" x14ac:dyDescent="0.25">
      <c r="E114" s="69"/>
      <c r="H114" s="69"/>
      <c r="I114" s="69"/>
      <c r="J114" s="69"/>
      <c r="L114" s="69"/>
      <c r="M114" s="69"/>
      <c r="N114" s="69"/>
      <c r="O114" s="69"/>
      <c r="V114" s="433"/>
      <c r="W114" s="434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</row>
    <row r="115" spans="5:37" x14ac:dyDescent="0.25">
      <c r="E115" s="69"/>
      <c r="H115" s="69"/>
      <c r="I115" s="69"/>
      <c r="J115" s="69"/>
      <c r="L115" s="69"/>
      <c r="M115" s="69"/>
      <c r="N115" s="69"/>
      <c r="O115" s="69"/>
      <c r="V115" s="433"/>
      <c r="W115" s="434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</row>
    <row r="116" spans="5:37" x14ac:dyDescent="0.25">
      <c r="E116" s="69"/>
      <c r="H116" s="69"/>
      <c r="I116" s="69"/>
      <c r="J116" s="69"/>
      <c r="L116" s="69"/>
      <c r="M116" s="69"/>
      <c r="N116" s="69"/>
      <c r="O116" s="69"/>
      <c r="V116" s="433"/>
      <c r="W116" s="434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</row>
    <row r="117" spans="5:37" x14ac:dyDescent="0.25">
      <c r="E117" s="69"/>
      <c r="H117" s="69"/>
      <c r="I117" s="69"/>
      <c r="J117" s="69"/>
      <c r="L117" s="69"/>
      <c r="M117" s="69"/>
      <c r="N117" s="69"/>
      <c r="O117" s="69"/>
      <c r="V117" s="433"/>
      <c r="W117" s="434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</row>
    <row r="118" spans="5:37" x14ac:dyDescent="0.25">
      <c r="E118" s="69"/>
      <c r="H118" s="69"/>
      <c r="I118" s="69"/>
      <c r="J118" s="69"/>
      <c r="L118" s="69"/>
      <c r="M118" s="69"/>
      <c r="N118" s="69"/>
      <c r="O118" s="69"/>
      <c r="V118" s="433"/>
      <c r="W118" s="434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</row>
    <row r="119" spans="5:37" x14ac:dyDescent="0.25">
      <c r="E119" s="69"/>
      <c r="H119" s="69"/>
      <c r="I119" s="69"/>
      <c r="J119" s="69"/>
      <c r="L119" s="69"/>
      <c r="M119" s="69"/>
      <c r="N119" s="69"/>
      <c r="O119" s="69"/>
      <c r="V119" s="433"/>
      <c r="W119" s="434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</row>
    <row r="120" spans="5:37" x14ac:dyDescent="0.25">
      <c r="E120" s="69"/>
      <c r="H120" s="69"/>
      <c r="I120" s="69"/>
      <c r="J120" s="69"/>
      <c r="L120" s="69"/>
      <c r="M120" s="69"/>
      <c r="N120" s="69"/>
      <c r="O120" s="69"/>
      <c r="V120" s="433"/>
      <c r="W120" s="434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</row>
    <row r="121" spans="5:37" x14ac:dyDescent="0.25">
      <c r="E121" s="69"/>
      <c r="H121" s="69"/>
      <c r="I121" s="69"/>
      <c r="J121" s="69"/>
      <c r="L121" s="69"/>
      <c r="M121" s="69"/>
      <c r="N121" s="69"/>
      <c r="O121" s="69"/>
      <c r="V121" s="433"/>
      <c r="W121" s="434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</row>
    <row r="122" spans="5:37" x14ac:dyDescent="0.25">
      <c r="E122" s="69"/>
      <c r="H122" s="69"/>
      <c r="I122" s="69"/>
      <c r="J122" s="69"/>
      <c r="L122" s="69"/>
      <c r="M122" s="69"/>
      <c r="N122" s="69"/>
      <c r="O122" s="69"/>
      <c r="V122" s="433"/>
      <c r="W122" s="434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</row>
    <row r="123" spans="5:37" x14ac:dyDescent="0.25">
      <c r="E123" s="69"/>
      <c r="H123" s="69"/>
      <c r="I123" s="69"/>
      <c r="J123" s="69"/>
      <c r="L123" s="69"/>
      <c r="M123" s="69"/>
      <c r="N123" s="69"/>
      <c r="O123" s="69"/>
      <c r="V123" s="433"/>
      <c r="W123" s="434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</row>
    <row r="124" spans="5:37" x14ac:dyDescent="0.25">
      <c r="E124" s="69"/>
      <c r="H124" s="69"/>
      <c r="I124" s="69"/>
      <c r="J124" s="69"/>
      <c r="L124" s="69"/>
      <c r="M124" s="69"/>
      <c r="N124" s="69"/>
      <c r="O124" s="69"/>
      <c r="V124" s="433"/>
      <c r="W124" s="434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</row>
    <row r="125" spans="5:37" x14ac:dyDescent="0.25">
      <c r="E125" s="69"/>
      <c r="H125" s="69"/>
      <c r="I125" s="69"/>
      <c r="J125" s="69"/>
      <c r="L125" s="69"/>
      <c r="M125" s="69"/>
      <c r="N125" s="69"/>
      <c r="O125" s="69"/>
      <c r="V125" s="433"/>
      <c r="W125" s="434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</row>
    <row r="126" spans="5:37" x14ac:dyDescent="0.25">
      <c r="E126" s="69"/>
      <c r="H126" s="69"/>
      <c r="I126" s="69"/>
      <c r="J126" s="69"/>
      <c r="L126" s="69"/>
      <c r="M126" s="69"/>
      <c r="N126" s="69"/>
      <c r="O126" s="69"/>
      <c r="V126" s="433"/>
      <c r="W126" s="434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</row>
    <row r="127" spans="5:37" x14ac:dyDescent="0.25">
      <c r="E127" s="69"/>
      <c r="H127" s="69"/>
      <c r="I127" s="69"/>
      <c r="J127" s="69"/>
      <c r="L127" s="69"/>
      <c r="M127" s="69"/>
      <c r="N127" s="69"/>
      <c r="O127" s="69"/>
      <c r="V127" s="433"/>
      <c r="W127" s="434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</row>
    <row r="128" spans="5:37" x14ac:dyDescent="0.25">
      <c r="E128" s="69"/>
      <c r="H128" s="69"/>
      <c r="I128" s="69"/>
      <c r="J128" s="69"/>
      <c r="L128" s="69"/>
      <c r="M128" s="69"/>
      <c r="N128" s="69"/>
      <c r="O128" s="69"/>
      <c r="V128" s="433"/>
      <c r="W128" s="434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</row>
    <row r="129" spans="5:37" x14ac:dyDescent="0.25">
      <c r="E129" s="69"/>
      <c r="H129" s="69"/>
      <c r="I129" s="69"/>
      <c r="J129" s="69"/>
      <c r="L129" s="69"/>
      <c r="M129" s="69"/>
      <c r="N129" s="69"/>
      <c r="O129" s="69"/>
      <c r="V129" s="433"/>
      <c r="W129" s="434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</row>
    <row r="130" spans="5:37" x14ac:dyDescent="0.25">
      <c r="E130" s="69"/>
      <c r="H130" s="69"/>
      <c r="I130" s="69"/>
      <c r="J130" s="69"/>
      <c r="L130" s="69"/>
      <c r="M130" s="69"/>
      <c r="N130" s="69"/>
      <c r="O130" s="69"/>
      <c r="V130" s="433"/>
      <c r="W130" s="434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</row>
    <row r="131" spans="5:37" x14ac:dyDescent="0.25">
      <c r="E131" s="69"/>
      <c r="H131" s="69"/>
      <c r="I131" s="69"/>
      <c r="J131" s="69"/>
      <c r="L131" s="69"/>
      <c r="M131" s="69"/>
      <c r="N131" s="69"/>
      <c r="O131" s="69"/>
      <c r="V131" s="433"/>
      <c r="W131" s="434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</row>
    <row r="132" spans="5:37" x14ac:dyDescent="0.25">
      <c r="E132" s="69"/>
      <c r="H132" s="69"/>
      <c r="I132" s="69"/>
      <c r="J132" s="69"/>
      <c r="L132" s="69"/>
      <c r="M132" s="69"/>
      <c r="N132" s="69"/>
      <c r="O132" s="69"/>
      <c r="V132" s="433"/>
      <c r="W132" s="434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</row>
    <row r="133" spans="5:37" x14ac:dyDescent="0.25">
      <c r="E133" s="69"/>
      <c r="H133" s="69"/>
      <c r="I133" s="69"/>
      <c r="J133" s="69"/>
      <c r="L133" s="69"/>
      <c r="M133" s="69"/>
      <c r="N133" s="69"/>
      <c r="O133" s="69"/>
      <c r="V133" s="433"/>
      <c r="W133" s="434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</row>
    <row r="134" spans="5:37" x14ac:dyDescent="0.25">
      <c r="E134" s="69"/>
      <c r="H134" s="69"/>
      <c r="I134" s="69"/>
      <c r="J134" s="69"/>
      <c r="L134" s="69"/>
      <c r="M134" s="69"/>
      <c r="N134" s="69"/>
      <c r="O134" s="69"/>
      <c r="V134" s="433"/>
      <c r="W134" s="434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</row>
    <row r="135" spans="5:37" x14ac:dyDescent="0.25">
      <c r="E135" s="69"/>
      <c r="H135" s="69"/>
      <c r="I135" s="69"/>
      <c r="J135" s="69"/>
      <c r="L135" s="69"/>
      <c r="M135" s="69"/>
      <c r="N135" s="69"/>
      <c r="O135" s="69"/>
      <c r="V135" s="433"/>
      <c r="W135" s="434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</row>
    <row r="136" spans="5:37" x14ac:dyDescent="0.25">
      <c r="E136" s="69"/>
      <c r="H136" s="69"/>
      <c r="I136" s="69"/>
      <c r="J136" s="69"/>
      <c r="L136" s="69"/>
      <c r="M136" s="69"/>
      <c r="N136" s="69"/>
      <c r="O136" s="69"/>
      <c r="V136" s="433"/>
      <c r="W136" s="434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</row>
    <row r="137" spans="5:37" x14ac:dyDescent="0.25">
      <c r="E137" s="69"/>
      <c r="H137" s="69"/>
      <c r="I137" s="69"/>
      <c r="J137" s="69"/>
      <c r="L137" s="69"/>
      <c r="M137" s="69"/>
      <c r="N137" s="69"/>
      <c r="O137" s="69"/>
      <c r="V137" s="433"/>
      <c r="W137" s="434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</row>
    <row r="138" spans="5:37" x14ac:dyDescent="0.25">
      <c r="E138" s="69"/>
      <c r="H138" s="69"/>
      <c r="I138" s="69"/>
      <c r="J138" s="69"/>
      <c r="L138" s="69"/>
      <c r="M138" s="69"/>
      <c r="N138" s="69"/>
      <c r="O138" s="69"/>
      <c r="V138" s="433"/>
      <c r="W138" s="434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</row>
    <row r="139" spans="5:37" x14ac:dyDescent="0.25">
      <c r="E139" s="69"/>
      <c r="H139" s="69"/>
      <c r="I139" s="69"/>
      <c r="J139" s="69"/>
      <c r="L139" s="69"/>
      <c r="M139" s="69"/>
      <c r="N139" s="69"/>
      <c r="O139" s="69"/>
      <c r="V139" s="433"/>
      <c r="W139" s="434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</row>
    <row r="140" spans="5:37" x14ac:dyDescent="0.25">
      <c r="E140" s="69"/>
      <c r="H140" s="69"/>
      <c r="I140" s="69"/>
      <c r="J140" s="69"/>
      <c r="L140" s="69"/>
      <c r="M140" s="69"/>
      <c r="N140" s="69"/>
      <c r="O140" s="69"/>
      <c r="V140" s="433"/>
      <c r="W140" s="434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</row>
    <row r="141" spans="5:37" x14ac:dyDescent="0.25">
      <c r="E141" s="69"/>
      <c r="H141" s="69"/>
      <c r="I141" s="69"/>
      <c r="J141" s="69"/>
      <c r="L141" s="69"/>
      <c r="M141" s="69"/>
      <c r="N141" s="69"/>
      <c r="O141" s="69"/>
      <c r="V141" s="433"/>
      <c r="W141" s="434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</row>
    <row r="142" spans="5:37" x14ac:dyDescent="0.25">
      <c r="E142" s="69"/>
      <c r="H142" s="69"/>
      <c r="I142" s="69"/>
      <c r="J142" s="69"/>
      <c r="L142" s="69"/>
      <c r="M142" s="69"/>
      <c r="N142" s="69"/>
      <c r="O142" s="69"/>
      <c r="V142" s="433"/>
      <c r="W142" s="434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</row>
    <row r="143" spans="5:37" x14ac:dyDescent="0.25">
      <c r="E143" s="69"/>
      <c r="H143" s="69"/>
      <c r="I143" s="69"/>
      <c r="J143" s="69"/>
      <c r="L143" s="69"/>
      <c r="M143" s="69"/>
      <c r="N143" s="69"/>
      <c r="O143" s="69"/>
      <c r="V143" s="433"/>
      <c r="W143" s="434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</row>
    <row r="144" spans="5:37" x14ac:dyDescent="0.25">
      <c r="E144" s="69"/>
      <c r="H144" s="69"/>
      <c r="I144" s="69"/>
      <c r="J144" s="69"/>
      <c r="L144" s="69"/>
      <c r="M144" s="69"/>
      <c r="N144" s="69"/>
      <c r="O144" s="69"/>
      <c r="V144" s="433"/>
      <c r="W144" s="434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</row>
    <row r="145" spans="5:37" x14ac:dyDescent="0.25">
      <c r="E145" s="69"/>
      <c r="H145" s="69"/>
      <c r="I145" s="69"/>
      <c r="J145" s="69"/>
      <c r="L145" s="69"/>
      <c r="M145" s="69"/>
      <c r="N145" s="69"/>
      <c r="O145" s="69"/>
      <c r="V145" s="433"/>
      <c r="W145" s="434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</row>
    <row r="146" spans="5:37" x14ac:dyDescent="0.25">
      <c r="E146" s="69"/>
      <c r="H146" s="69"/>
      <c r="I146" s="69"/>
      <c r="J146" s="69"/>
      <c r="L146" s="69"/>
      <c r="M146" s="69"/>
      <c r="N146" s="69"/>
      <c r="O146" s="69"/>
      <c r="V146" s="433"/>
      <c r="W146" s="434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</row>
    <row r="147" spans="5:37" x14ac:dyDescent="0.25">
      <c r="E147" s="69"/>
      <c r="H147" s="69"/>
      <c r="I147" s="69"/>
      <c r="J147" s="69"/>
      <c r="L147" s="69"/>
      <c r="M147" s="69"/>
      <c r="N147" s="69"/>
      <c r="O147" s="69"/>
      <c r="V147" s="433"/>
      <c r="W147" s="434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</row>
    <row r="148" spans="5:37" x14ac:dyDescent="0.25">
      <c r="E148" s="69"/>
      <c r="H148" s="69"/>
      <c r="I148" s="69"/>
      <c r="J148" s="69"/>
      <c r="L148" s="69"/>
      <c r="M148" s="69"/>
      <c r="N148" s="69"/>
      <c r="O148" s="69"/>
      <c r="V148" s="433"/>
      <c r="W148" s="434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</row>
    <row r="149" spans="5:37" x14ac:dyDescent="0.25">
      <c r="E149" s="69"/>
      <c r="H149" s="69"/>
      <c r="I149" s="69"/>
      <c r="J149" s="69"/>
      <c r="L149" s="69"/>
      <c r="M149" s="69"/>
      <c r="N149" s="69"/>
      <c r="O149" s="69"/>
      <c r="V149" s="433"/>
      <c r="W149" s="434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</row>
    <row r="150" spans="5:37" x14ac:dyDescent="0.25">
      <c r="E150" s="69"/>
      <c r="H150" s="69"/>
      <c r="I150" s="69"/>
      <c r="J150" s="69"/>
      <c r="L150" s="69"/>
      <c r="M150" s="69"/>
      <c r="N150" s="69"/>
      <c r="O150" s="69"/>
      <c r="V150" s="433"/>
      <c r="W150" s="434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</row>
    <row r="151" spans="5:37" x14ac:dyDescent="0.25">
      <c r="E151" s="69"/>
      <c r="H151" s="69"/>
      <c r="I151" s="69"/>
      <c r="J151" s="69"/>
      <c r="L151" s="69"/>
      <c r="M151" s="69"/>
      <c r="N151" s="69"/>
      <c r="O151" s="69"/>
      <c r="V151" s="433"/>
      <c r="W151" s="434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</row>
    <row r="152" spans="5:37" x14ac:dyDescent="0.25">
      <c r="E152" s="69"/>
      <c r="H152" s="69"/>
      <c r="I152" s="69"/>
      <c r="J152" s="69"/>
      <c r="L152" s="69"/>
      <c r="M152" s="69"/>
      <c r="N152" s="69"/>
      <c r="O152" s="69"/>
      <c r="V152" s="433"/>
      <c r="W152" s="434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</row>
    <row r="153" spans="5:37" x14ac:dyDescent="0.25">
      <c r="E153" s="69"/>
      <c r="H153" s="69"/>
      <c r="I153" s="69"/>
      <c r="J153" s="69"/>
      <c r="L153" s="69"/>
      <c r="M153" s="69"/>
      <c r="N153" s="69"/>
      <c r="O153" s="69"/>
      <c r="V153" s="433"/>
      <c r="W153" s="434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</row>
    <row r="154" spans="5:37" x14ac:dyDescent="0.25">
      <c r="E154" s="69"/>
      <c r="H154" s="69"/>
      <c r="I154" s="69"/>
      <c r="J154" s="69"/>
      <c r="L154" s="69"/>
      <c r="M154" s="69"/>
      <c r="N154" s="69"/>
      <c r="O154" s="69"/>
      <c r="V154" s="433"/>
      <c r="W154" s="434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</row>
    <row r="155" spans="5:37" x14ac:dyDescent="0.25">
      <c r="E155" s="69"/>
      <c r="H155" s="69"/>
      <c r="I155" s="69"/>
      <c r="J155" s="69"/>
      <c r="L155" s="69"/>
      <c r="M155" s="69"/>
      <c r="N155" s="69"/>
      <c r="O155" s="69"/>
      <c r="V155" s="433"/>
      <c r="W155" s="434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</row>
    <row r="156" spans="5:37" x14ac:dyDescent="0.25">
      <c r="E156" s="69"/>
      <c r="H156" s="69"/>
      <c r="I156" s="69"/>
      <c r="J156" s="69"/>
      <c r="L156" s="69"/>
      <c r="M156" s="69"/>
      <c r="N156" s="69"/>
      <c r="O156" s="69"/>
      <c r="V156" s="433"/>
      <c r="W156" s="434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</row>
    <row r="157" spans="5:37" x14ac:dyDescent="0.25">
      <c r="E157" s="69"/>
      <c r="H157" s="69"/>
      <c r="I157" s="69"/>
      <c r="J157" s="69"/>
      <c r="L157" s="69"/>
      <c r="M157" s="69"/>
      <c r="N157" s="69"/>
      <c r="O157" s="69"/>
      <c r="V157" s="433"/>
      <c r="W157" s="434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</row>
    <row r="158" spans="5:37" x14ac:dyDescent="0.25">
      <c r="E158" s="69"/>
      <c r="H158" s="69"/>
      <c r="I158" s="69"/>
      <c r="J158" s="69"/>
      <c r="L158" s="69"/>
      <c r="M158" s="69"/>
      <c r="N158" s="69"/>
      <c r="O158" s="69"/>
      <c r="V158" s="433"/>
      <c r="W158" s="434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</row>
    <row r="159" spans="5:37" x14ac:dyDescent="0.25">
      <c r="E159" s="69"/>
      <c r="H159" s="69"/>
      <c r="I159" s="69"/>
      <c r="J159" s="69"/>
      <c r="L159" s="69"/>
      <c r="M159" s="69"/>
      <c r="N159" s="69"/>
      <c r="O159" s="69"/>
      <c r="V159" s="433"/>
      <c r="W159" s="434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</row>
    <row r="160" spans="5:37" x14ac:dyDescent="0.25">
      <c r="E160" s="69"/>
      <c r="H160" s="69"/>
      <c r="I160" s="69"/>
      <c r="J160" s="69"/>
      <c r="L160" s="69"/>
      <c r="M160" s="69"/>
      <c r="N160" s="69"/>
      <c r="O160" s="69"/>
      <c r="V160" s="433"/>
      <c r="W160" s="434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</row>
    <row r="161" spans="5:37" x14ac:dyDescent="0.25">
      <c r="E161" s="69"/>
      <c r="H161" s="69"/>
      <c r="I161" s="69"/>
      <c r="J161" s="69"/>
      <c r="L161" s="69"/>
      <c r="M161" s="69"/>
      <c r="N161" s="69"/>
      <c r="O161" s="69"/>
      <c r="V161" s="433"/>
      <c r="W161" s="434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</row>
    <row r="162" spans="5:37" x14ac:dyDescent="0.25">
      <c r="E162" s="69"/>
      <c r="H162" s="69"/>
      <c r="I162" s="69"/>
      <c r="J162" s="69"/>
      <c r="L162" s="69"/>
      <c r="M162" s="69"/>
      <c r="N162" s="69"/>
      <c r="O162" s="69"/>
      <c r="V162" s="433"/>
      <c r="W162" s="434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</row>
    <row r="163" spans="5:37" x14ac:dyDescent="0.25">
      <c r="E163" s="69"/>
      <c r="H163" s="69"/>
      <c r="I163" s="69"/>
      <c r="J163" s="69"/>
      <c r="L163" s="69"/>
      <c r="M163" s="69"/>
      <c r="N163" s="69"/>
      <c r="O163" s="69"/>
      <c r="V163" s="433"/>
      <c r="W163" s="434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</row>
    <row r="164" spans="5:37" x14ac:dyDescent="0.25">
      <c r="E164" s="69"/>
      <c r="H164" s="69"/>
      <c r="I164" s="69"/>
      <c r="J164" s="69"/>
      <c r="L164" s="69"/>
      <c r="M164" s="69"/>
      <c r="N164" s="69"/>
      <c r="O164" s="69"/>
      <c r="V164" s="433"/>
      <c r="W164" s="434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</row>
    <row r="165" spans="5:37" x14ac:dyDescent="0.25">
      <c r="E165" s="69"/>
      <c r="H165" s="69"/>
      <c r="I165" s="69"/>
      <c r="J165" s="69"/>
      <c r="L165" s="69"/>
      <c r="M165" s="69"/>
      <c r="N165" s="69"/>
      <c r="O165" s="69"/>
      <c r="V165" s="433"/>
      <c r="W165" s="434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</row>
    <row r="166" spans="5:37" x14ac:dyDescent="0.25">
      <c r="E166" s="69"/>
      <c r="H166" s="69"/>
      <c r="I166" s="69"/>
      <c r="J166" s="69"/>
      <c r="L166" s="69"/>
      <c r="M166" s="69"/>
      <c r="N166" s="69"/>
      <c r="O166" s="69"/>
      <c r="V166" s="433"/>
      <c r="W166" s="434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</row>
    <row r="167" spans="5:37" x14ac:dyDescent="0.25">
      <c r="E167" s="69"/>
      <c r="H167" s="69"/>
      <c r="I167" s="69"/>
      <c r="J167" s="69"/>
      <c r="L167" s="69"/>
      <c r="M167" s="69"/>
      <c r="N167" s="69"/>
      <c r="O167" s="69"/>
      <c r="V167" s="433"/>
      <c r="W167" s="434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69"/>
    </row>
    <row r="168" spans="5:37" x14ac:dyDescent="0.25">
      <c r="E168" s="69"/>
      <c r="H168" s="69"/>
      <c r="I168" s="69"/>
      <c r="J168" s="69"/>
      <c r="L168" s="69"/>
      <c r="M168" s="69"/>
      <c r="N168" s="69"/>
      <c r="O168" s="69"/>
      <c r="V168" s="433"/>
      <c r="W168" s="434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</row>
    <row r="169" spans="5:37" x14ac:dyDescent="0.25">
      <c r="E169" s="69"/>
      <c r="H169" s="69"/>
      <c r="I169" s="69"/>
      <c r="J169" s="69"/>
      <c r="L169" s="69"/>
      <c r="M169" s="69"/>
      <c r="N169" s="69"/>
      <c r="O169" s="69"/>
      <c r="V169" s="433"/>
      <c r="W169" s="434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</row>
    <row r="170" spans="5:37" x14ac:dyDescent="0.25">
      <c r="E170" s="69"/>
      <c r="H170" s="69"/>
      <c r="I170" s="69"/>
      <c r="J170" s="69"/>
      <c r="L170" s="69"/>
      <c r="M170" s="69"/>
      <c r="N170" s="69"/>
      <c r="O170" s="69"/>
      <c r="V170" s="433"/>
      <c r="W170" s="434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</row>
    <row r="171" spans="5:37" x14ac:dyDescent="0.25">
      <c r="E171" s="69"/>
      <c r="H171" s="69"/>
      <c r="I171" s="69"/>
      <c r="J171" s="69"/>
      <c r="L171" s="69"/>
      <c r="M171" s="69"/>
      <c r="N171" s="69"/>
      <c r="O171" s="69"/>
      <c r="V171" s="433"/>
      <c r="W171" s="434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</row>
    <row r="172" spans="5:37" x14ac:dyDescent="0.25">
      <c r="E172" s="69"/>
      <c r="H172" s="69"/>
      <c r="I172" s="69"/>
      <c r="J172" s="69"/>
      <c r="L172" s="69"/>
      <c r="M172" s="69"/>
      <c r="N172" s="69"/>
      <c r="O172" s="69"/>
      <c r="V172" s="433"/>
      <c r="W172" s="434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</row>
    <row r="173" spans="5:37" x14ac:dyDescent="0.25">
      <c r="E173" s="69"/>
      <c r="H173" s="69"/>
      <c r="I173" s="69"/>
      <c r="J173" s="69"/>
      <c r="L173" s="69"/>
      <c r="M173" s="69"/>
      <c r="N173" s="69"/>
      <c r="O173" s="69"/>
      <c r="V173" s="433"/>
      <c r="W173" s="434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/>
    </row>
    <row r="174" spans="5:37" x14ac:dyDescent="0.25">
      <c r="E174" s="69"/>
      <c r="H174" s="69"/>
      <c r="I174" s="69"/>
      <c r="J174" s="69"/>
      <c r="L174" s="69"/>
      <c r="M174" s="69"/>
      <c r="N174" s="69"/>
      <c r="O174" s="69"/>
      <c r="V174" s="433"/>
      <c r="W174" s="434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69"/>
    </row>
    <row r="175" spans="5:37" x14ac:dyDescent="0.25">
      <c r="E175" s="69"/>
      <c r="H175" s="69"/>
      <c r="I175" s="69"/>
      <c r="J175" s="69"/>
      <c r="L175" s="69"/>
      <c r="M175" s="69"/>
      <c r="N175" s="69"/>
      <c r="O175" s="69"/>
      <c r="V175" s="433"/>
      <c r="W175" s="434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69"/>
    </row>
    <row r="176" spans="5:37" x14ac:dyDescent="0.25">
      <c r="E176" s="69"/>
      <c r="H176" s="69"/>
      <c r="I176" s="69"/>
      <c r="J176" s="69"/>
      <c r="L176" s="69"/>
      <c r="M176" s="69"/>
      <c r="N176" s="69"/>
      <c r="O176" s="69"/>
      <c r="V176" s="433"/>
      <c r="W176" s="434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69"/>
    </row>
    <row r="177" spans="5:37" x14ac:dyDescent="0.25">
      <c r="E177" s="69"/>
      <c r="H177" s="69"/>
      <c r="I177" s="69"/>
      <c r="J177" s="69"/>
      <c r="L177" s="69"/>
      <c r="M177" s="69"/>
      <c r="N177" s="69"/>
      <c r="O177" s="69"/>
      <c r="V177" s="433"/>
      <c r="W177" s="434"/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  <c r="AK177" s="69"/>
    </row>
    <row r="178" spans="5:37" x14ac:dyDescent="0.25">
      <c r="E178" s="69"/>
      <c r="H178" s="69"/>
      <c r="I178" s="69"/>
      <c r="J178" s="69"/>
      <c r="L178" s="69"/>
      <c r="M178" s="69"/>
      <c r="N178" s="69"/>
      <c r="O178" s="69"/>
      <c r="V178" s="433"/>
      <c r="W178" s="434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  <c r="AK178" s="69"/>
    </row>
    <row r="179" spans="5:37" x14ac:dyDescent="0.25">
      <c r="E179" s="69"/>
      <c r="H179" s="69"/>
      <c r="I179" s="69"/>
      <c r="J179" s="69"/>
      <c r="L179" s="69"/>
      <c r="M179" s="69"/>
      <c r="N179" s="69"/>
      <c r="O179" s="69"/>
      <c r="V179" s="433"/>
      <c r="W179" s="434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  <c r="AK179" s="69"/>
    </row>
    <row r="180" spans="5:37" x14ac:dyDescent="0.25">
      <c r="E180" s="69"/>
      <c r="H180" s="69"/>
      <c r="I180" s="69"/>
      <c r="J180" s="69"/>
      <c r="L180" s="69"/>
      <c r="M180" s="69"/>
      <c r="N180" s="69"/>
      <c r="O180" s="69"/>
      <c r="V180" s="433"/>
      <c r="W180" s="434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</row>
    <row r="181" spans="5:37" x14ac:dyDescent="0.25">
      <c r="E181" s="69"/>
      <c r="H181" s="69"/>
      <c r="I181" s="69"/>
      <c r="J181" s="69"/>
      <c r="L181" s="69"/>
      <c r="M181" s="69"/>
      <c r="N181" s="69"/>
      <c r="O181" s="69"/>
      <c r="V181" s="433"/>
      <c r="W181" s="434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</row>
    <row r="182" spans="5:37" x14ac:dyDescent="0.25">
      <c r="E182" s="69"/>
      <c r="H182" s="69"/>
      <c r="I182" s="69"/>
      <c r="J182" s="69"/>
      <c r="L182" s="69"/>
      <c r="M182" s="69"/>
      <c r="N182" s="69"/>
      <c r="O182" s="69"/>
      <c r="V182" s="433"/>
      <c r="W182" s="434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</row>
    <row r="183" spans="5:37" x14ac:dyDescent="0.25">
      <c r="E183" s="69"/>
      <c r="H183" s="69"/>
      <c r="I183" s="69"/>
      <c r="J183" s="69"/>
      <c r="L183" s="69"/>
      <c r="M183" s="69"/>
      <c r="N183" s="69"/>
      <c r="O183" s="69"/>
      <c r="V183" s="433"/>
      <c r="W183" s="434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</row>
    <row r="184" spans="5:37" x14ac:dyDescent="0.25">
      <c r="E184" s="69"/>
      <c r="H184" s="69"/>
      <c r="I184" s="69"/>
      <c r="J184" s="69"/>
      <c r="L184" s="69"/>
      <c r="M184" s="69"/>
      <c r="N184" s="69"/>
      <c r="O184" s="69"/>
      <c r="V184" s="433"/>
      <c r="W184" s="434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</row>
    <row r="185" spans="5:37" x14ac:dyDescent="0.25">
      <c r="E185" s="69"/>
      <c r="H185" s="69"/>
      <c r="I185" s="69"/>
      <c r="J185" s="69"/>
      <c r="L185" s="69"/>
      <c r="M185" s="69"/>
      <c r="N185" s="69"/>
      <c r="O185" s="69"/>
      <c r="V185" s="433"/>
      <c r="W185" s="434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  <c r="AK185" s="69"/>
    </row>
    <row r="186" spans="5:37" x14ac:dyDescent="0.25">
      <c r="E186" s="69"/>
      <c r="H186" s="69"/>
      <c r="I186" s="69"/>
      <c r="J186" s="69"/>
      <c r="L186" s="69"/>
      <c r="M186" s="69"/>
      <c r="N186" s="69"/>
      <c r="O186" s="69"/>
      <c r="V186" s="433"/>
      <c r="W186" s="434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</row>
    <row r="187" spans="5:37" x14ac:dyDescent="0.25">
      <c r="E187" s="69"/>
      <c r="H187" s="69"/>
      <c r="I187" s="69"/>
      <c r="J187" s="69"/>
      <c r="L187" s="69"/>
      <c r="M187" s="69"/>
      <c r="N187" s="69"/>
      <c r="O187" s="69"/>
      <c r="V187" s="433"/>
      <c r="W187" s="434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  <c r="AK187" s="69"/>
    </row>
    <row r="188" spans="5:37" x14ac:dyDescent="0.25">
      <c r="E188" s="69"/>
      <c r="H188" s="69"/>
      <c r="I188" s="69"/>
      <c r="J188" s="69"/>
      <c r="L188" s="69"/>
      <c r="M188" s="69"/>
      <c r="N188" s="69"/>
      <c r="O188" s="69"/>
      <c r="V188" s="433"/>
      <c r="W188" s="434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  <c r="AK188" s="69"/>
    </row>
    <row r="189" spans="5:37" x14ac:dyDescent="0.25">
      <c r="E189" s="69"/>
      <c r="H189" s="69"/>
      <c r="I189" s="69"/>
      <c r="J189" s="69"/>
      <c r="L189" s="69"/>
      <c r="M189" s="69"/>
      <c r="N189" s="69"/>
      <c r="O189" s="69"/>
      <c r="V189" s="433"/>
      <c r="W189" s="434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</row>
    <row r="190" spans="5:37" x14ac:dyDescent="0.25">
      <c r="E190" s="69"/>
      <c r="H190" s="69"/>
      <c r="I190" s="69"/>
      <c r="J190" s="69"/>
      <c r="L190" s="69"/>
      <c r="M190" s="69"/>
      <c r="N190" s="69"/>
      <c r="O190" s="69"/>
      <c r="V190" s="433"/>
      <c r="W190" s="434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</row>
    <row r="191" spans="5:37" x14ac:dyDescent="0.25">
      <c r="E191" s="69"/>
      <c r="H191" s="69"/>
      <c r="I191" s="69"/>
      <c r="J191" s="69"/>
      <c r="L191" s="69"/>
      <c r="M191" s="69"/>
      <c r="N191" s="69"/>
      <c r="O191" s="69"/>
      <c r="V191" s="433"/>
      <c r="W191" s="434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  <c r="AK191" s="69"/>
    </row>
    <row r="192" spans="5:37" x14ac:dyDescent="0.25">
      <c r="E192" s="69"/>
      <c r="H192" s="69"/>
      <c r="I192" s="69"/>
      <c r="J192" s="69"/>
      <c r="L192" s="69"/>
      <c r="M192" s="69"/>
      <c r="N192" s="69"/>
      <c r="O192" s="69"/>
      <c r="V192" s="433"/>
      <c r="W192" s="434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</row>
    <row r="193" spans="5:37" x14ac:dyDescent="0.25">
      <c r="E193" s="69"/>
      <c r="H193" s="69"/>
      <c r="I193" s="69"/>
      <c r="J193" s="69"/>
      <c r="L193" s="69"/>
      <c r="M193" s="69"/>
      <c r="N193" s="69"/>
      <c r="O193" s="69"/>
      <c r="V193" s="433"/>
      <c r="W193" s="434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</row>
    <row r="194" spans="5:37" x14ac:dyDescent="0.25">
      <c r="E194" s="69"/>
      <c r="H194" s="69"/>
      <c r="I194" s="69"/>
      <c r="J194" s="69"/>
      <c r="L194" s="69"/>
      <c r="M194" s="69"/>
      <c r="N194" s="69"/>
      <c r="O194" s="69"/>
      <c r="V194" s="433"/>
      <c r="W194" s="434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</row>
    <row r="195" spans="5:37" x14ac:dyDescent="0.25">
      <c r="E195" s="69"/>
      <c r="H195" s="69"/>
      <c r="I195" s="69"/>
      <c r="J195" s="69"/>
      <c r="L195" s="69"/>
      <c r="M195" s="69"/>
      <c r="N195" s="69"/>
      <c r="O195" s="69"/>
      <c r="V195" s="433"/>
      <c r="W195" s="434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</row>
    <row r="196" spans="5:37" x14ac:dyDescent="0.25">
      <c r="E196" s="69"/>
      <c r="H196" s="69"/>
      <c r="I196" s="69"/>
      <c r="J196" s="69"/>
      <c r="L196" s="69"/>
      <c r="M196" s="69"/>
      <c r="N196" s="69"/>
      <c r="O196" s="69"/>
      <c r="V196" s="433"/>
      <c r="W196" s="434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</row>
    <row r="197" spans="5:37" x14ac:dyDescent="0.25">
      <c r="E197" s="69"/>
      <c r="H197" s="69"/>
      <c r="I197" s="69"/>
      <c r="J197" s="69"/>
      <c r="L197" s="69"/>
      <c r="M197" s="69"/>
      <c r="N197" s="69"/>
      <c r="O197" s="69"/>
      <c r="V197" s="433"/>
      <c r="W197" s="434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  <c r="AK197" s="69"/>
    </row>
    <row r="198" spans="5:37" x14ac:dyDescent="0.25">
      <c r="E198" s="69"/>
      <c r="H198" s="69"/>
      <c r="I198" s="69"/>
      <c r="J198" s="69"/>
      <c r="L198" s="69"/>
      <c r="M198" s="69"/>
      <c r="N198" s="69"/>
      <c r="O198" s="69"/>
      <c r="V198" s="433"/>
      <c r="W198" s="434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</row>
    <row r="199" spans="5:37" x14ac:dyDescent="0.25">
      <c r="E199" s="69"/>
      <c r="H199" s="69"/>
      <c r="I199" s="69"/>
      <c r="J199" s="69"/>
      <c r="L199" s="69"/>
      <c r="M199" s="69"/>
      <c r="N199" s="69"/>
      <c r="O199" s="69"/>
      <c r="V199" s="433"/>
      <c r="W199" s="434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</row>
    <row r="200" spans="5:37" x14ac:dyDescent="0.25">
      <c r="E200" s="69"/>
      <c r="H200" s="69"/>
      <c r="I200" s="69"/>
      <c r="J200" s="69"/>
      <c r="L200" s="69"/>
      <c r="M200" s="69"/>
      <c r="N200" s="69"/>
      <c r="O200" s="69"/>
      <c r="V200" s="433"/>
      <c r="W200" s="434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  <c r="AK200" s="69"/>
    </row>
    <row r="201" spans="5:37" x14ac:dyDescent="0.25">
      <c r="E201" s="69"/>
      <c r="H201" s="69"/>
      <c r="I201" s="69"/>
      <c r="J201" s="69"/>
      <c r="L201" s="69"/>
      <c r="M201" s="69"/>
      <c r="N201" s="69"/>
      <c r="O201" s="69"/>
      <c r="V201" s="433"/>
      <c r="W201" s="434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  <c r="AK201" s="69"/>
    </row>
    <row r="202" spans="5:37" x14ac:dyDescent="0.25">
      <c r="E202" s="69"/>
      <c r="H202" s="69"/>
      <c r="I202" s="69"/>
      <c r="J202" s="69"/>
      <c r="L202" s="69"/>
      <c r="M202" s="69"/>
      <c r="N202" s="69"/>
      <c r="O202" s="69"/>
      <c r="V202" s="433"/>
      <c r="W202" s="434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</row>
    <row r="203" spans="5:37" x14ac:dyDescent="0.25">
      <c r="E203" s="69"/>
      <c r="H203" s="69"/>
      <c r="I203" s="69"/>
      <c r="J203" s="69"/>
      <c r="L203" s="69"/>
      <c r="M203" s="69"/>
      <c r="N203" s="69"/>
      <c r="O203" s="69"/>
      <c r="V203" s="433"/>
      <c r="W203" s="434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</row>
    <row r="204" spans="5:37" x14ac:dyDescent="0.25">
      <c r="E204" s="69"/>
      <c r="H204" s="69"/>
      <c r="I204" s="69"/>
      <c r="J204" s="69"/>
      <c r="L204" s="69"/>
      <c r="M204" s="69"/>
      <c r="N204" s="69"/>
      <c r="O204" s="69"/>
      <c r="V204" s="433"/>
      <c r="W204" s="434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</row>
    <row r="205" spans="5:37" x14ac:dyDescent="0.25">
      <c r="E205" s="69"/>
      <c r="H205" s="69"/>
      <c r="I205" s="69"/>
      <c r="J205" s="69"/>
      <c r="L205" s="69"/>
      <c r="M205" s="69"/>
      <c r="N205" s="69"/>
      <c r="O205" s="69"/>
      <c r="V205" s="433"/>
      <c r="W205" s="434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/>
    </row>
    <row r="206" spans="5:37" x14ac:dyDescent="0.25">
      <c r="E206" s="69"/>
      <c r="H206" s="69"/>
      <c r="I206" s="69"/>
      <c r="J206" s="69"/>
      <c r="L206" s="69"/>
      <c r="M206" s="69"/>
      <c r="N206" s="69"/>
      <c r="O206" s="69"/>
      <c r="V206" s="433"/>
      <c r="W206" s="434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</row>
    <row r="207" spans="5:37" x14ac:dyDescent="0.25">
      <c r="E207" s="69"/>
      <c r="H207" s="69"/>
      <c r="I207" s="69"/>
      <c r="J207" s="69"/>
      <c r="L207" s="69"/>
      <c r="M207" s="69"/>
      <c r="N207" s="69"/>
      <c r="O207" s="69"/>
      <c r="V207" s="433"/>
      <c r="W207" s="434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  <c r="AK207" s="69"/>
    </row>
    <row r="208" spans="5:37" x14ac:dyDescent="0.25">
      <c r="E208" s="69"/>
      <c r="H208" s="69"/>
      <c r="I208" s="69"/>
      <c r="J208" s="69"/>
      <c r="L208" s="69"/>
      <c r="M208" s="69"/>
      <c r="N208" s="69"/>
      <c r="O208" s="69"/>
      <c r="V208" s="433"/>
      <c r="W208" s="434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  <c r="AK208" s="69"/>
    </row>
    <row r="209" spans="5:37" x14ac:dyDescent="0.25">
      <c r="E209" s="69"/>
      <c r="H209" s="69"/>
      <c r="I209" s="69"/>
      <c r="J209" s="69"/>
      <c r="L209" s="69"/>
      <c r="M209" s="69"/>
      <c r="N209" s="69"/>
      <c r="O209" s="69"/>
      <c r="V209" s="433"/>
      <c r="W209" s="434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</row>
    <row r="210" spans="5:37" x14ac:dyDescent="0.25">
      <c r="E210" s="69"/>
      <c r="H210" s="69"/>
      <c r="I210" s="69"/>
      <c r="J210" s="69"/>
      <c r="L210" s="69"/>
      <c r="M210" s="69"/>
      <c r="N210" s="69"/>
      <c r="O210" s="69"/>
      <c r="V210" s="433"/>
      <c r="W210" s="434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</row>
    <row r="211" spans="5:37" x14ac:dyDescent="0.25">
      <c r="E211" s="69"/>
      <c r="H211" s="69"/>
      <c r="I211" s="69"/>
      <c r="J211" s="69"/>
      <c r="L211" s="69"/>
      <c r="M211" s="69"/>
      <c r="N211" s="69"/>
      <c r="O211" s="69"/>
      <c r="V211" s="433"/>
      <c r="W211" s="434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</row>
    <row r="212" spans="5:37" x14ac:dyDescent="0.25">
      <c r="E212" s="69"/>
      <c r="H212" s="69"/>
      <c r="I212" s="69"/>
      <c r="J212" s="69"/>
      <c r="L212" s="69"/>
      <c r="M212" s="69"/>
      <c r="N212" s="69"/>
      <c r="O212" s="69"/>
      <c r="V212" s="433"/>
      <c r="W212" s="434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  <c r="AK212" s="69"/>
    </row>
    <row r="213" spans="5:37" x14ac:dyDescent="0.25">
      <c r="E213" s="69"/>
      <c r="H213" s="69"/>
      <c r="I213" s="69"/>
      <c r="J213" s="69"/>
      <c r="L213" s="69"/>
      <c r="M213" s="69"/>
      <c r="N213" s="69"/>
      <c r="O213" s="69"/>
      <c r="V213" s="433"/>
      <c r="W213" s="434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  <c r="AK213" s="69"/>
    </row>
    <row r="214" spans="5:37" x14ac:dyDescent="0.25">
      <c r="E214" s="69"/>
      <c r="H214" s="69"/>
      <c r="I214" s="69"/>
      <c r="J214" s="69"/>
      <c r="L214" s="69"/>
      <c r="M214" s="69"/>
      <c r="N214" s="69"/>
      <c r="O214" s="69"/>
      <c r="V214" s="433"/>
      <c r="W214" s="434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69"/>
    </row>
    <row r="215" spans="5:37" x14ac:dyDescent="0.25">
      <c r="E215" s="69"/>
      <c r="H215" s="69"/>
      <c r="I215" s="69"/>
      <c r="J215" s="69"/>
      <c r="L215" s="69"/>
      <c r="M215" s="69"/>
      <c r="N215" s="69"/>
      <c r="O215" s="69"/>
      <c r="V215" s="433"/>
      <c r="W215" s="434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  <c r="AK215" s="69"/>
    </row>
    <row r="216" spans="5:37" x14ac:dyDescent="0.25">
      <c r="E216" s="69"/>
      <c r="H216" s="69"/>
      <c r="I216" s="69"/>
      <c r="J216" s="69"/>
      <c r="L216" s="69"/>
      <c r="M216" s="69"/>
      <c r="N216" s="69"/>
      <c r="O216" s="69"/>
      <c r="V216" s="433"/>
      <c r="W216" s="434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</row>
    <row r="217" spans="5:37" x14ac:dyDescent="0.25">
      <c r="E217" s="69"/>
      <c r="H217" s="69"/>
      <c r="I217" s="69"/>
      <c r="J217" s="69"/>
      <c r="L217" s="69"/>
      <c r="M217" s="69"/>
      <c r="N217" s="69"/>
      <c r="O217" s="69"/>
      <c r="V217" s="433"/>
      <c r="W217" s="434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  <c r="AK217" s="69"/>
    </row>
    <row r="218" spans="5:37" x14ac:dyDescent="0.25">
      <c r="E218" s="69"/>
      <c r="H218" s="69"/>
      <c r="I218" s="69"/>
      <c r="J218" s="69"/>
      <c r="L218" s="69"/>
      <c r="M218" s="69"/>
      <c r="N218" s="69"/>
      <c r="O218" s="69"/>
      <c r="V218" s="433"/>
      <c r="W218" s="434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  <c r="AK218" s="69"/>
    </row>
    <row r="219" spans="5:37" x14ac:dyDescent="0.25">
      <c r="E219" s="69"/>
      <c r="H219" s="69"/>
      <c r="I219" s="69"/>
      <c r="J219" s="69"/>
      <c r="L219" s="69"/>
      <c r="M219" s="69"/>
      <c r="N219" s="69"/>
      <c r="O219" s="69"/>
      <c r="V219" s="433"/>
      <c r="W219" s="434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</row>
    <row r="220" spans="5:37" x14ac:dyDescent="0.25">
      <c r="E220" s="69"/>
      <c r="H220" s="69"/>
      <c r="I220" s="69"/>
      <c r="J220" s="69"/>
      <c r="L220" s="69"/>
      <c r="M220" s="69"/>
      <c r="N220" s="69"/>
      <c r="O220" s="69"/>
      <c r="V220" s="433"/>
      <c r="W220" s="434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  <c r="AK220" s="69"/>
    </row>
    <row r="221" spans="5:37" x14ac:dyDescent="0.25">
      <c r="E221" s="69"/>
      <c r="H221" s="69"/>
      <c r="I221" s="69"/>
      <c r="J221" s="69"/>
      <c r="L221" s="69"/>
      <c r="M221" s="69"/>
      <c r="N221" s="69"/>
      <c r="O221" s="69"/>
      <c r="V221" s="433"/>
      <c r="W221" s="434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  <c r="AK221" s="69"/>
    </row>
    <row r="222" spans="5:37" x14ac:dyDescent="0.25">
      <c r="E222" s="69"/>
      <c r="H222" s="69"/>
      <c r="I222" s="69"/>
      <c r="J222" s="69"/>
      <c r="L222" s="69"/>
      <c r="M222" s="69"/>
      <c r="N222" s="69"/>
      <c r="O222" s="69"/>
      <c r="V222" s="433"/>
      <c r="W222" s="434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  <c r="AK222" s="69"/>
    </row>
    <row r="223" spans="5:37" x14ac:dyDescent="0.25">
      <c r="E223" s="69"/>
      <c r="H223" s="69"/>
      <c r="I223" s="69"/>
      <c r="J223" s="69"/>
      <c r="L223" s="69"/>
      <c r="M223" s="69"/>
      <c r="N223" s="69"/>
      <c r="O223" s="69"/>
      <c r="V223" s="433"/>
      <c r="W223" s="434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  <c r="AK223" s="69"/>
    </row>
    <row r="224" spans="5:37" x14ac:dyDescent="0.25">
      <c r="E224" s="69"/>
      <c r="H224" s="69"/>
      <c r="I224" s="69"/>
      <c r="J224" s="69"/>
      <c r="L224" s="69"/>
      <c r="M224" s="69"/>
      <c r="N224" s="69"/>
      <c r="O224" s="69"/>
      <c r="V224" s="433"/>
      <c r="W224" s="434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  <c r="AK224" s="69"/>
    </row>
    <row r="225" spans="5:37" x14ac:dyDescent="0.25">
      <c r="E225" s="69"/>
      <c r="H225" s="69"/>
      <c r="I225" s="69"/>
      <c r="J225" s="69"/>
      <c r="L225" s="69"/>
      <c r="M225" s="69"/>
      <c r="N225" s="69"/>
      <c r="O225" s="69"/>
      <c r="V225" s="433"/>
      <c r="W225" s="434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</row>
    <row r="226" spans="5:37" x14ac:dyDescent="0.25">
      <c r="E226" s="69"/>
      <c r="H226" s="69"/>
      <c r="I226" s="69"/>
      <c r="J226" s="69"/>
      <c r="L226" s="69"/>
      <c r="M226" s="69"/>
      <c r="N226" s="69"/>
      <c r="O226" s="69"/>
      <c r="V226" s="433"/>
      <c r="W226" s="434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  <c r="AK226" s="69"/>
    </row>
    <row r="227" spans="5:37" x14ac:dyDescent="0.25">
      <c r="E227" s="69"/>
      <c r="H227" s="69"/>
      <c r="I227" s="69"/>
      <c r="J227" s="69"/>
      <c r="L227" s="69"/>
      <c r="M227" s="69"/>
      <c r="N227" s="69"/>
      <c r="O227" s="69"/>
      <c r="V227" s="433"/>
      <c r="W227" s="434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/>
    </row>
    <row r="228" spans="5:37" x14ac:dyDescent="0.25">
      <c r="E228" s="69"/>
      <c r="H228" s="69"/>
      <c r="I228" s="69"/>
      <c r="J228" s="69"/>
      <c r="L228" s="69"/>
      <c r="M228" s="69"/>
      <c r="N228" s="69"/>
      <c r="O228" s="69"/>
      <c r="V228" s="433"/>
      <c r="W228" s="434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  <c r="AK228" s="69"/>
    </row>
    <row r="229" spans="5:37" x14ac:dyDescent="0.25">
      <c r="E229" s="69"/>
      <c r="H229" s="69"/>
      <c r="I229" s="69"/>
      <c r="J229" s="69"/>
      <c r="L229" s="69"/>
      <c r="M229" s="69"/>
      <c r="N229" s="69"/>
      <c r="O229" s="69"/>
      <c r="V229" s="433"/>
      <c r="W229" s="434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  <c r="AJ229" s="69"/>
      <c r="AK229" s="69"/>
    </row>
    <row r="230" spans="5:37" x14ac:dyDescent="0.25">
      <c r="E230" s="69"/>
      <c r="H230" s="69"/>
      <c r="I230" s="69"/>
      <c r="J230" s="69"/>
      <c r="L230" s="69"/>
      <c r="M230" s="69"/>
      <c r="N230" s="69"/>
      <c r="O230" s="69"/>
      <c r="V230" s="433"/>
      <c r="W230" s="434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  <c r="AJ230" s="69"/>
      <c r="AK230" s="69"/>
    </row>
    <row r="231" spans="5:37" x14ac:dyDescent="0.25">
      <c r="E231" s="69"/>
      <c r="H231" s="69"/>
      <c r="I231" s="69"/>
      <c r="J231" s="69"/>
      <c r="L231" s="69"/>
      <c r="M231" s="69"/>
      <c r="N231" s="69"/>
      <c r="O231" s="69"/>
      <c r="V231" s="433"/>
      <c r="W231" s="434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  <c r="AK231" s="69"/>
    </row>
    <row r="232" spans="5:37" x14ac:dyDescent="0.25">
      <c r="E232" s="69"/>
      <c r="H232" s="69"/>
      <c r="I232" s="69"/>
      <c r="J232" s="69"/>
      <c r="L232" s="69"/>
      <c r="M232" s="69"/>
      <c r="N232" s="69"/>
      <c r="O232" s="69"/>
      <c r="V232" s="433"/>
      <c r="W232" s="434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  <c r="AK232" s="69"/>
    </row>
    <row r="233" spans="5:37" x14ac:dyDescent="0.25">
      <c r="E233" s="69"/>
      <c r="H233" s="69"/>
      <c r="I233" s="69"/>
      <c r="J233" s="69"/>
      <c r="L233" s="69"/>
      <c r="M233" s="69"/>
      <c r="N233" s="69"/>
      <c r="O233" s="69"/>
      <c r="V233" s="433"/>
      <c r="W233" s="434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  <c r="AK233" s="69"/>
    </row>
    <row r="234" spans="5:37" x14ac:dyDescent="0.25">
      <c r="E234" s="69"/>
      <c r="H234" s="69"/>
      <c r="I234" s="69"/>
      <c r="J234" s="69"/>
      <c r="L234" s="69"/>
      <c r="M234" s="69"/>
      <c r="N234" s="69"/>
      <c r="O234" s="69"/>
      <c r="V234" s="433"/>
      <c r="W234" s="434"/>
      <c r="Z234" s="69"/>
      <c r="AA234" s="69"/>
      <c r="AB234" s="69"/>
      <c r="AC234" s="69"/>
      <c r="AD234" s="69"/>
      <c r="AE234" s="69"/>
      <c r="AF234" s="69"/>
      <c r="AG234" s="69"/>
      <c r="AH234" s="69"/>
      <c r="AI234" s="69"/>
      <c r="AJ234" s="69"/>
      <c r="AK234" s="69"/>
    </row>
    <row r="235" spans="5:37" x14ac:dyDescent="0.25">
      <c r="E235" s="69"/>
      <c r="H235" s="69"/>
      <c r="I235" s="69"/>
      <c r="J235" s="69"/>
      <c r="L235" s="69"/>
      <c r="M235" s="69"/>
      <c r="N235" s="69"/>
      <c r="O235" s="69"/>
      <c r="V235" s="433"/>
      <c r="W235" s="434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  <c r="AK235" s="69"/>
    </row>
    <row r="236" spans="5:37" x14ac:dyDescent="0.25">
      <c r="E236" s="69"/>
      <c r="H236" s="69"/>
      <c r="I236" s="69"/>
      <c r="J236" s="69"/>
      <c r="L236" s="69"/>
      <c r="M236" s="69"/>
      <c r="N236" s="69"/>
      <c r="O236" s="69"/>
      <c r="V236" s="433"/>
      <c r="W236" s="434"/>
      <c r="Z236" s="69"/>
      <c r="AA236" s="69"/>
      <c r="AB236" s="69"/>
      <c r="AC236" s="69"/>
      <c r="AD236" s="69"/>
      <c r="AE236" s="69"/>
      <c r="AF236" s="69"/>
      <c r="AG236" s="69"/>
      <c r="AH236" s="69"/>
      <c r="AI236" s="69"/>
      <c r="AJ236" s="69"/>
      <c r="AK236" s="69"/>
    </row>
    <row r="237" spans="5:37" x14ac:dyDescent="0.25">
      <c r="E237" s="69"/>
      <c r="H237" s="69"/>
      <c r="I237" s="69"/>
      <c r="J237" s="69"/>
      <c r="L237" s="69"/>
      <c r="M237" s="69"/>
      <c r="N237" s="69"/>
      <c r="O237" s="69"/>
      <c r="V237" s="433"/>
      <c r="W237" s="434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  <c r="AK237" s="69"/>
    </row>
    <row r="238" spans="5:37" x14ac:dyDescent="0.25">
      <c r="E238" s="69"/>
      <c r="H238" s="69"/>
      <c r="I238" s="69"/>
      <c r="J238" s="69"/>
      <c r="L238" s="69"/>
      <c r="M238" s="69"/>
      <c r="N238" s="69"/>
      <c r="O238" s="69"/>
      <c r="V238" s="433"/>
      <c r="W238" s="434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  <c r="AK238" s="69"/>
    </row>
    <row r="239" spans="5:37" x14ac:dyDescent="0.25">
      <c r="E239" s="69"/>
      <c r="H239" s="69"/>
      <c r="I239" s="69"/>
      <c r="J239" s="69"/>
      <c r="L239" s="69"/>
      <c r="M239" s="69"/>
      <c r="N239" s="69"/>
      <c r="O239" s="69"/>
      <c r="V239" s="433"/>
      <c r="W239" s="434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  <c r="AK239" s="69"/>
    </row>
    <row r="240" spans="5:37" x14ac:dyDescent="0.25">
      <c r="E240" s="69"/>
      <c r="H240" s="69"/>
      <c r="I240" s="69"/>
      <c r="J240" s="69"/>
      <c r="L240" s="69"/>
      <c r="M240" s="69"/>
      <c r="N240" s="69"/>
      <c r="O240" s="69"/>
      <c r="V240" s="433"/>
      <c r="W240" s="434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  <c r="AK240" s="69"/>
    </row>
    <row r="241" spans="5:37" x14ac:dyDescent="0.25">
      <c r="E241" s="69"/>
      <c r="H241" s="69"/>
      <c r="I241" s="69"/>
      <c r="J241" s="69"/>
      <c r="L241" s="69"/>
      <c r="M241" s="69"/>
      <c r="N241" s="69"/>
      <c r="O241" s="69"/>
      <c r="V241" s="433"/>
      <c r="W241" s="434"/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  <c r="AK241" s="69"/>
    </row>
    <row r="242" spans="5:37" x14ac:dyDescent="0.25">
      <c r="E242" s="69"/>
      <c r="H242" s="69"/>
      <c r="I242" s="69"/>
      <c r="J242" s="69"/>
      <c r="L242" s="69"/>
      <c r="M242" s="69"/>
      <c r="N242" s="69"/>
      <c r="O242" s="69"/>
      <c r="V242" s="433"/>
      <c r="W242" s="434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/>
    </row>
    <row r="243" spans="5:37" x14ac:dyDescent="0.25">
      <c r="E243" s="69"/>
      <c r="H243" s="69"/>
      <c r="I243" s="69"/>
      <c r="J243" s="69"/>
      <c r="L243" s="69"/>
      <c r="M243" s="69"/>
      <c r="N243" s="69"/>
      <c r="O243" s="69"/>
      <c r="V243" s="433"/>
      <c r="W243" s="434"/>
      <c r="Z243" s="69"/>
      <c r="AA243" s="69"/>
      <c r="AB243" s="69"/>
      <c r="AC243" s="69"/>
      <c r="AD243" s="69"/>
      <c r="AE243" s="69"/>
      <c r="AF243" s="69"/>
      <c r="AG243" s="69"/>
      <c r="AH243" s="69"/>
      <c r="AI243" s="69"/>
      <c r="AJ243" s="69"/>
      <c r="AK243" s="69"/>
    </row>
    <row r="244" spans="5:37" x14ac:dyDescent="0.25">
      <c r="E244" s="69"/>
      <c r="H244" s="69"/>
      <c r="I244" s="69"/>
      <c r="J244" s="69"/>
      <c r="L244" s="69"/>
      <c r="M244" s="69"/>
      <c r="N244" s="69"/>
      <c r="O244" s="69"/>
      <c r="V244" s="433"/>
      <c r="W244" s="434"/>
      <c r="Z244" s="69"/>
      <c r="AA244" s="69"/>
      <c r="AB244" s="69"/>
      <c r="AC244" s="69"/>
      <c r="AD244" s="69"/>
      <c r="AE244" s="69"/>
      <c r="AF244" s="69"/>
      <c r="AG244" s="69"/>
      <c r="AH244" s="69"/>
      <c r="AI244" s="69"/>
      <c r="AJ244" s="69"/>
      <c r="AK244" s="69"/>
    </row>
    <row r="245" spans="5:37" x14ac:dyDescent="0.25">
      <c r="E245" s="69"/>
      <c r="H245" s="69"/>
      <c r="I245" s="69"/>
      <c r="J245" s="69"/>
      <c r="L245" s="69"/>
      <c r="M245" s="69"/>
      <c r="N245" s="69"/>
      <c r="O245" s="69"/>
      <c r="V245" s="433"/>
      <c r="W245" s="434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  <c r="AK245" s="69"/>
    </row>
    <row r="246" spans="5:37" x14ac:dyDescent="0.25">
      <c r="E246" s="69"/>
      <c r="H246" s="69"/>
      <c r="I246" s="69"/>
      <c r="J246" s="69"/>
      <c r="L246" s="69"/>
      <c r="M246" s="69"/>
      <c r="N246" s="69"/>
      <c r="O246" s="69"/>
      <c r="V246" s="433"/>
      <c r="W246" s="434"/>
      <c r="Z246" s="69"/>
      <c r="AA246" s="69"/>
      <c r="AB246" s="69"/>
      <c r="AC246" s="69"/>
      <c r="AD246" s="69"/>
      <c r="AE246" s="69"/>
      <c r="AF246" s="69"/>
      <c r="AG246" s="69"/>
      <c r="AH246" s="69"/>
      <c r="AI246" s="69"/>
      <c r="AJ246" s="69"/>
      <c r="AK246" s="69"/>
    </row>
    <row r="247" spans="5:37" x14ac:dyDescent="0.25">
      <c r="E247" s="69"/>
      <c r="H247" s="69"/>
      <c r="I247" s="69"/>
      <c r="J247" s="69"/>
      <c r="L247" s="69"/>
      <c r="M247" s="69"/>
      <c r="N247" s="69"/>
      <c r="O247" s="69"/>
      <c r="V247" s="433"/>
      <c r="W247" s="434"/>
      <c r="Z247" s="69"/>
      <c r="AA247" s="69"/>
      <c r="AB247" s="69"/>
      <c r="AC247" s="69"/>
      <c r="AD247" s="69"/>
      <c r="AE247" s="69"/>
      <c r="AF247" s="69"/>
      <c r="AG247" s="69"/>
      <c r="AH247" s="69"/>
      <c r="AI247" s="69"/>
      <c r="AJ247" s="69"/>
      <c r="AK247" s="69"/>
    </row>
    <row r="248" spans="5:37" x14ac:dyDescent="0.25">
      <c r="E248" s="69"/>
      <c r="H248" s="69"/>
      <c r="I248" s="69"/>
      <c r="J248" s="69"/>
      <c r="L248" s="69"/>
      <c r="M248" s="69"/>
      <c r="N248" s="69"/>
      <c r="O248" s="69"/>
      <c r="V248" s="433"/>
      <c r="W248" s="434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  <c r="AK248" s="69"/>
    </row>
    <row r="249" spans="5:37" x14ac:dyDescent="0.25">
      <c r="E249" s="69"/>
      <c r="H249" s="69"/>
      <c r="I249" s="69"/>
      <c r="J249" s="69"/>
      <c r="L249" s="69"/>
      <c r="M249" s="69"/>
      <c r="N249" s="69"/>
      <c r="O249" s="69"/>
      <c r="V249" s="433"/>
      <c r="W249" s="434"/>
      <c r="Z249" s="69"/>
      <c r="AA249" s="69"/>
      <c r="AB249" s="69"/>
      <c r="AC249" s="69"/>
      <c r="AD249" s="69"/>
      <c r="AE249" s="69"/>
      <c r="AF249" s="69"/>
      <c r="AG249" s="69"/>
      <c r="AH249" s="69"/>
      <c r="AI249" s="69"/>
      <c r="AJ249" s="69"/>
      <c r="AK249" s="69"/>
    </row>
    <row r="250" spans="5:37" x14ac:dyDescent="0.25">
      <c r="E250" s="69"/>
      <c r="H250" s="69"/>
      <c r="I250" s="69"/>
      <c r="J250" s="69"/>
      <c r="L250" s="69"/>
      <c r="M250" s="69"/>
      <c r="N250" s="69"/>
      <c r="O250" s="69"/>
      <c r="V250" s="433"/>
      <c r="W250" s="434"/>
      <c r="Z250" s="69"/>
      <c r="AA250" s="69"/>
      <c r="AB250" s="69"/>
      <c r="AC250" s="69"/>
      <c r="AD250" s="69"/>
      <c r="AE250" s="69"/>
      <c r="AF250" s="69"/>
      <c r="AG250" s="69"/>
      <c r="AH250" s="69"/>
      <c r="AI250" s="69"/>
      <c r="AJ250" s="69"/>
      <c r="AK250" s="69"/>
    </row>
    <row r="251" spans="5:37" x14ac:dyDescent="0.25">
      <c r="E251" s="69"/>
      <c r="H251" s="69"/>
      <c r="I251" s="69"/>
      <c r="J251" s="69"/>
      <c r="L251" s="69"/>
      <c r="M251" s="69"/>
      <c r="N251" s="69"/>
      <c r="O251" s="69"/>
      <c r="V251" s="433"/>
      <c r="W251" s="434"/>
      <c r="Z251" s="69"/>
      <c r="AA251" s="69"/>
      <c r="AB251" s="69"/>
      <c r="AC251" s="69"/>
      <c r="AD251" s="69"/>
      <c r="AE251" s="69"/>
      <c r="AF251" s="69"/>
      <c r="AG251" s="69"/>
      <c r="AH251" s="69"/>
      <c r="AI251" s="69"/>
      <c r="AJ251" s="69"/>
      <c r="AK251" s="69"/>
    </row>
    <row r="252" spans="5:37" x14ac:dyDescent="0.25">
      <c r="E252" s="69"/>
      <c r="H252" s="69"/>
      <c r="I252" s="69"/>
      <c r="J252" s="69"/>
      <c r="L252" s="69"/>
      <c r="M252" s="69"/>
      <c r="N252" s="69"/>
      <c r="O252" s="69"/>
      <c r="V252" s="433"/>
      <c r="W252" s="434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  <c r="AK252" s="69"/>
    </row>
    <row r="253" spans="5:37" x14ac:dyDescent="0.25">
      <c r="E253" s="69"/>
      <c r="H253" s="69"/>
      <c r="I253" s="69"/>
      <c r="J253" s="69"/>
      <c r="L253" s="69"/>
      <c r="M253" s="69"/>
      <c r="N253" s="69"/>
      <c r="O253" s="69"/>
      <c r="V253" s="433"/>
      <c r="W253" s="434"/>
      <c r="Z253" s="69"/>
      <c r="AA253" s="69"/>
      <c r="AB253" s="69"/>
      <c r="AC253" s="69"/>
      <c r="AD253" s="69"/>
      <c r="AE253" s="69"/>
      <c r="AF253" s="69"/>
      <c r="AG253" s="69"/>
      <c r="AH253" s="69"/>
      <c r="AI253" s="69"/>
      <c r="AJ253" s="69"/>
      <c r="AK253" s="69"/>
    </row>
    <row r="254" spans="5:37" x14ac:dyDescent="0.25">
      <c r="E254" s="69"/>
      <c r="H254" s="69"/>
      <c r="I254" s="69"/>
      <c r="J254" s="69"/>
      <c r="L254" s="69"/>
      <c r="M254" s="69"/>
      <c r="N254" s="69"/>
      <c r="O254" s="69"/>
      <c r="V254" s="433"/>
      <c r="W254" s="434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  <c r="AK254" s="69"/>
    </row>
    <row r="255" spans="5:37" x14ac:dyDescent="0.25">
      <c r="E255" s="69"/>
      <c r="H255" s="69"/>
      <c r="I255" s="69"/>
      <c r="J255" s="69"/>
      <c r="L255" s="69"/>
      <c r="M255" s="69"/>
      <c r="N255" s="69"/>
      <c r="O255" s="69"/>
      <c r="V255" s="433"/>
      <c r="W255" s="434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  <c r="AK255" s="69"/>
    </row>
    <row r="256" spans="5:37" x14ac:dyDescent="0.25">
      <c r="E256" s="69"/>
      <c r="H256" s="69"/>
      <c r="I256" s="69"/>
      <c r="J256" s="69"/>
      <c r="L256" s="69"/>
      <c r="M256" s="69"/>
      <c r="N256" s="69"/>
      <c r="O256" s="69"/>
      <c r="V256" s="433"/>
      <c r="W256" s="434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/>
      <c r="AK256" s="69"/>
    </row>
    <row r="257" spans="5:37" x14ac:dyDescent="0.25">
      <c r="E257" s="69"/>
      <c r="H257" s="69"/>
      <c r="I257" s="69"/>
      <c r="J257" s="69"/>
      <c r="L257" s="69"/>
      <c r="M257" s="69"/>
      <c r="N257" s="69"/>
      <c r="O257" s="69"/>
      <c r="V257" s="433"/>
      <c r="W257" s="434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  <c r="AK257" s="69"/>
    </row>
    <row r="258" spans="5:37" x14ac:dyDescent="0.25">
      <c r="E258" s="69"/>
      <c r="H258" s="69"/>
      <c r="I258" s="69"/>
      <c r="J258" s="69"/>
      <c r="L258" s="69"/>
      <c r="M258" s="69"/>
      <c r="N258" s="69"/>
      <c r="O258" s="69"/>
      <c r="V258" s="433"/>
      <c r="W258" s="434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  <c r="AK258" s="69"/>
    </row>
    <row r="259" spans="5:37" x14ac:dyDescent="0.25">
      <c r="E259" s="69"/>
      <c r="H259" s="69"/>
      <c r="I259" s="69"/>
      <c r="J259" s="69"/>
      <c r="L259" s="69"/>
      <c r="M259" s="69"/>
      <c r="N259" s="69"/>
      <c r="O259" s="69"/>
      <c r="V259" s="433"/>
      <c r="W259" s="434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  <c r="AK259" s="69"/>
    </row>
    <row r="260" spans="5:37" x14ac:dyDescent="0.25">
      <c r="E260" s="69"/>
      <c r="H260" s="69"/>
      <c r="I260" s="69"/>
      <c r="J260" s="69"/>
      <c r="L260" s="69"/>
      <c r="M260" s="69"/>
      <c r="N260" s="69"/>
      <c r="O260" s="69"/>
      <c r="V260" s="433"/>
      <c r="W260" s="434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  <c r="AK260" s="69"/>
    </row>
    <row r="261" spans="5:37" x14ac:dyDescent="0.25">
      <c r="E261" s="69"/>
      <c r="H261" s="69"/>
      <c r="I261" s="69"/>
      <c r="J261" s="69"/>
      <c r="L261" s="69"/>
      <c r="M261" s="69"/>
      <c r="N261" s="69"/>
      <c r="O261" s="69"/>
      <c r="V261" s="433"/>
      <c r="W261" s="434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  <c r="AK261" s="69"/>
    </row>
    <row r="262" spans="5:37" x14ac:dyDescent="0.25">
      <c r="E262" s="69"/>
      <c r="H262" s="69"/>
      <c r="I262" s="69"/>
      <c r="J262" s="69"/>
      <c r="L262" s="69"/>
      <c r="M262" s="69"/>
      <c r="N262" s="69"/>
      <c r="O262" s="69"/>
      <c r="V262" s="433"/>
      <c r="W262" s="434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  <c r="AK262" s="69"/>
    </row>
    <row r="263" spans="5:37" x14ac:dyDescent="0.25">
      <c r="E263" s="69"/>
      <c r="H263" s="69"/>
      <c r="I263" s="69"/>
      <c r="J263" s="69"/>
      <c r="L263" s="69"/>
      <c r="M263" s="69"/>
      <c r="N263" s="69"/>
      <c r="O263" s="69"/>
      <c r="V263" s="433"/>
      <c r="W263" s="434"/>
      <c r="Z263" s="69"/>
      <c r="AA263" s="69"/>
      <c r="AB263" s="69"/>
      <c r="AC263" s="69"/>
      <c r="AD263" s="69"/>
      <c r="AE263" s="69"/>
      <c r="AF263" s="69"/>
      <c r="AG263" s="69"/>
      <c r="AH263" s="69"/>
      <c r="AI263" s="69"/>
      <c r="AJ263" s="69"/>
      <c r="AK263" s="69"/>
    </row>
    <row r="264" spans="5:37" x14ac:dyDescent="0.25">
      <c r="E264" s="69"/>
      <c r="H264" s="69"/>
      <c r="I264" s="69"/>
      <c r="J264" s="69"/>
      <c r="L264" s="69"/>
      <c r="M264" s="69"/>
      <c r="N264" s="69"/>
      <c r="O264" s="69"/>
      <c r="V264" s="433"/>
      <c r="W264" s="434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  <c r="AK264" s="69"/>
    </row>
    <row r="265" spans="5:37" x14ac:dyDescent="0.25">
      <c r="E265" s="69"/>
      <c r="H265" s="69"/>
      <c r="I265" s="69"/>
      <c r="J265" s="69"/>
      <c r="L265" s="69"/>
      <c r="M265" s="69"/>
      <c r="N265" s="69"/>
      <c r="O265" s="69"/>
      <c r="V265" s="433"/>
      <c r="W265" s="434"/>
      <c r="Z265" s="69"/>
      <c r="AA265" s="69"/>
      <c r="AB265" s="69"/>
      <c r="AC265" s="69"/>
      <c r="AD265" s="69"/>
      <c r="AE265" s="69"/>
      <c r="AF265" s="69"/>
      <c r="AG265" s="69"/>
      <c r="AH265" s="69"/>
      <c r="AI265" s="69"/>
      <c r="AJ265" s="69"/>
      <c r="AK265" s="69"/>
    </row>
    <row r="266" spans="5:37" x14ac:dyDescent="0.25">
      <c r="E266" s="69"/>
      <c r="H266" s="69"/>
      <c r="I266" s="69"/>
      <c r="J266" s="69"/>
      <c r="L266" s="69"/>
      <c r="M266" s="69"/>
      <c r="N266" s="69"/>
      <c r="O266" s="69"/>
      <c r="V266" s="433"/>
      <c r="W266" s="434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  <c r="AK266" s="69"/>
    </row>
    <row r="267" spans="5:37" x14ac:dyDescent="0.25">
      <c r="E267" s="69"/>
      <c r="H267" s="69"/>
      <c r="I267" s="69"/>
      <c r="J267" s="69"/>
      <c r="L267" s="69"/>
      <c r="M267" s="69"/>
      <c r="N267" s="69"/>
      <c r="O267" s="69"/>
      <c r="V267" s="433"/>
      <c r="W267" s="434"/>
      <c r="Z267" s="69"/>
      <c r="AA267" s="69"/>
      <c r="AB267" s="69"/>
      <c r="AC267" s="69"/>
      <c r="AD267" s="69"/>
      <c r="AE267" s="69"/>
      <c r="AF267" s="69"/>
      <c r="AG267" s="69"/>
      <c r="AH267" s="69"/>
      <c r="AI267" s="69"/>
      <c r="AJ267" s="69"/>
      <c r="AK267" s="69"/>
    </row>
    <row r="268" spans="5:37" x14ac:dyDescent="0.25">
      <c r="E268" s="69"/>
      <c r="H268" s="69"/>
      <c r="I268" s="69"/>
      <c r="J268" s="69"/>
      <c r="L268" s="69"/>
      <c r="M268" s="69"/>
      <c r="N268" s="69"/>
      <c r="O268" s="69"/>
      <c r="V268" s="433"/>
      <c r="W268" s="434"/>
      <c r="Z268" s="69"/>
      <c r="AA268" s="69"/>
      <c r="AB268" s="69"/>
      <c r="AC268" s="69"/>
      <c r="AD268" s="69"/>
      <c r="AE268" s="69"/>
      <c r="AF268" s="69"/>
      <c r="AG268" s="69"/>
      <c r="AH268" s="69"/>
      <c r="AI268" s="69"/>
      <c r="AJ268" s="69"/>
      <c r="AK268" s="69"/>
    </row>
    <row r="269" spans="5:37" x14ac:dyDescent="0.25">
      <c r="E269" s="69"/>
      <c r="H269" s="69"/>
      <c r="I269" s="69"/>
      <c r="J269" s="69"/>
      <c r="L269" s="69"/>
      <c r="M269" s="69"/>
      <c r="N269" s="69"/>
      <c r="O269" s="69"/>
      <c r="V269" s="433"/>
      <c r="W269" s="434"/>
      <c r="Z269" s="69"/>
      <c r="AA269" s="69"/>
      <c r="AB269" s="69"/>
      <c r="AC269" s="69"/>
      <c r="AD269" s="69"/>
      <c r="AE269" s="69"/>
      <c r="AF269" s="69"/>
      <c r="AG269" s="69"/>
      <c r="AH269" s="69"/>
      <c r="AI269" s="69"/>
      <c r="AJ269" s="69"/>
      <c r="AK269" s="69"/>
    </row>
    <row r="270" spans="5:37" x14ac:dyDescent="0.25">
      <c r="E270" s="69"/>
      <c r="H270" s="69"/>
      <c r="I270" s="69"/>
      <c r="J270" s="69"/>
      <c r="L270" s="69"/>
      <c r="M270" s="69"/>
      <c r="N270" s="69"/>
      <c r="O270" s="69"/>
      <c r="V270" s="433"/>
      <c r="W270" s="434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  <c r="AK270" s="69"/>
    </row>
    <row r="271" spans="5:37" x14ac:dyDescent="0.25">
      <c r="E271" s="69"/>
      <c r="H271" s="69"/>
      <c r="I271" s="69"/>
      <c r="J271" s="69"/>
      <c r="L271" s="69"/>
      <c r="M271" s="69"/>
      <c r="N271" s="69"/>
      <c r="O271" s="69"/>
      <c r="V271" s="433"/>
      <c r="W271" s="434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  <c r="AK271" s="69"/>
    </row>
    <row r="272" spans="5:37" x14ac:dyDescent="0.25">
      <c r="E272" s="69"/>
      <c r="H272" s="69"/>
      <c r="I272" s="69"/>
      <c r="J272" s="69"/>
      <c r="L272" s="69"/>
      <c r="M272" s="69"/>
      <c r="N272" s="69"/>
      <c r="O272" s="69"/>
      <c r="V272" s="433"/>
      <c r="W272" s="434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  <c r="AK272" s="69"/>
    </row>
    <row r="273" spans="5:37" x14ac:dyDescent="0.25">
      <c r="E273" s="69"/>
      <c r="H273" s="69"/>
      <c r="I273" s="69"/>
      <c r="J273" s="69"/>
      <c r="L273" s="69"/>
      <c r="M273" s="69"/>
      <c r="N273" s="69"/>
      <c r="O273" s="69"/>
      <c r="V273" s="433"/>
      <c r="W273" s="434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  <c r="AK273" s="69"/>
    </row>
    <row r="274" spans="5:37" x14ac:dyDescent="0.25">
      <c r="E274" s="69"/>
      <c r="H274" s="69"/>
      <c r="I274" s="69"/>
      <c r="J274" s="69"/>
      <c r="L274" s="69"/>
      <c r="M274" s="69"/>
      <c r="N274" s="69"/>
      <c r="O274" s="69"/>
      <c r="V274" s="433"/>
      <c r="W274" s="434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  <c r="AK274" s="69"/>
    </row>
    <row r="275" spans="5:37" x14ac:dyDescent="0.25">
      <c r="E275" s="69"/>
      <c r="H275" s="69"/>
      <c r="I275" s="69"/>
      <c r="J275" s="69"/>
      <c r="L275" s="69"/>
      <c r="M275" s="69"/>
      <c r="N275" s="69"/>
      <c r="O275" s="69"/>
      <c r="V275" s="433"/>
      <c r="W275" s="434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  <c r="AK275" s="69"/>
    </row>
    <row r="276" spans="5:37" x14ac:dyDescent="0.25">
      <c r="E276" s="69"/>
      <c r="H276" s="69"/>
      <c r="I276" s="69"/>
      <c r="J276" s="69"/>
      <c r="L276" s="69"/>
      <c r="M276" s="69"/>
      <c r="N276" s="69"/>
      <c r="O276" s="69"/>
      <c r="V276" s="433"/>
      <c r="W276" s="434"/>
      <c r="Z276" s="69"/>
      <c r="AA276" s="69"/>
      <c r="AB276" s="69"/>
      <c r="AC276" s="69"/>
      <c r="AD276" s="69"/>
      <c r="AE276" s="69"/>
      <c r="AF276" s="69"/>
      <c r="AG276" s="69"/>
      <c r="AH276" s="69"/>
      <c r="AI276" s="69"/>
      <c r="AJ276" s="69"/>
      <c r="AK276" s="69"/>
    </row>
    <row r="277" spans="5:37" x14ac:dyDescent="0.25">
      <c r="E277" s="69"/>
      <c r="H277" s="69"/>
      <c r="I277" s="69"/>
      <c r="J277" s="69"/>
      <c r="L277" s="69"/>
      <c r="M277" s="69"/>
      <c r="N277" s="69"/>
      <c r="O277" s="69"/>
      <c r="V277" s="433"/>
      <c r="W277" s="434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</row>
    <row r="278" spans="5:37" x14ac:dyDescent="0.25">
      <c r="E278" s="69"/>
      <c r="H278" s="69"/>
      <c r="I278" s="69"/>
      <c r="J278" s="69"/>
      <c r="L278" s="69"/>
      <c r="M278" s="69"/>
      <c r="N278" s="69"/>
      <c r="O278" s="69"/>
      <c r="V278" s="433"/>
      <c r="W278" s="434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  <c r="AK278" s="69"/>
    </row>
    <row r="279" spans="5:37" x14ac:dyDescent="0.25">
      <c r="E279" s="69"/>
      <c r="H279" s="69"/>
      <c r="I279" s="69"/>
      <c r="J279" s="69"/>
      <c r="L279" s="69"/>
      <c r="M279" s="69"/>
      <c r="N279" s="69"/>
      <c r="O279" s="69"/>
      <c r="V279" s="433"/>
      <c r="W279" s="434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  <c r="AK279" s="69"/>
    </row>
    <row r="280" spans="5:37" x14ac:dyDescent="0.25">
      <c r="E280" s="69"/>
      <c r="H280" s="69"/>
      <c r="I280" s="69"/>
      <c r="J280" s="69"/>
      <c r="L280" s="69"/>
      <c r="M280" s="69"/>
      <c r="N280" s="69"/>
      <c r="O280" s="69"/>
      <c r="V280" s="433"/>
      <c r="W280" s="434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  <c r="AK280" s="69"/>
    </row>
    <row r="281" spans="5:37" x14ac:dyDescent="0.25">
      <c r="E281" s="69"/>
      <c r="H281" s="69"/>
      <c r="I281" s="69"/>
      <c r="J281" s="69"/>
      <c r="L281" s="69"/>
      <c r="M281" s="69"/>
      <c r="N281" s="69"/>
      <c r="O281" s="69"/>
      <c r="V281" s="433"/>
      <c r="W281" s="434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  <c r="AK281" s="69"/>
    </row>
    <row r="282" spans="5:37" x14ac:dyDescent="0.25">
      <c r="E282" s="69"/>
      <c r="H282" s="69"/>
      <c r="I282" s="69"/>
      <c r="J282" s="69"/>
      <c r="L282" s="69"/>
      <c r="M282" s="69"/>
      <c r="N282" s="69"/>
      <c r="O282" s="69"/>
      <c r="V282" s="433"/>
      <c r="W282" s="434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  <c r="AK282" s="69"/>
    </row>
    <row r="283" spans="5:37" x14ac:dyDescent="0.25">
      <c r="E283" s="69"/>
      <c r="H283" s="69"/>
      <c r="I283" s="69"/>
      <c r="J283" s="69"/>
      <c r="L283" s="69"/>
      <c r="M283" s="69"/>
      <c r="N283" s="69"/>
      <c r="O283" s="69"/>
      <c r="V283" s="433"/>
      <c r="W283" s="434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  <c r="AK283" s="69"/>
    </row>
    <row r="284" spans="5:37" x14ac:dyDescent="0.25">
      <c r="E284" s="69"/>
      <c r="H284" s="69"/>
      <c r="I284" s="69"/>
      <c r="J284" s="69"/>
      <c r="L284" s="69"/>
      <c r="M284" s="69"/>
      <c r="N284" s="69"/>
      <c r="O284" s="69"/>
      <c r="V284" s="433"/>
      <c r="W284" s="434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  <c r="AK284" s="69"/>
    </row>
    <row r="285" spans="5:37" x14ac:dyDescent="0.25">
      <c r="E285" s="69"/>
      <c r="H285" s="69"/>
      <c r="I285" s="69"/>
      <c r="J285" s="69"/>
      <c r="L285" s="69"/>
      <c r="M285" s="69"/>
      <c r="N285" s="69"/>
      <c r="O285" s="69"/>
      <c r="V285" s="433"/>
      <c r="W285" s="434"/>
      <c r="Z285" s="69"/>
      <c r="AA285" s="69"/>
      <c r="AB285" s="69"/>
      <c r="AC285" s="69"/>
      <c r="AD285" s="69"/>
      <c r="AE285" s="69"/>
      <c r="AF285" s="69"/>
      <c r="AG285" s="69"/>
      <c r="AH285" s="69"/>
      <c r="AI285" s="69"/>
      <c r="AJ285" s="69"/>
      <c r="AK285" s="69"/>
    </row>
    <row r="286" spans="5:37" x14ac:dyDescent="0.25">
      <c r="E286" s="69"/>
      <c r="H286" s="69"/>
      <c r="I286" s="69"/>
      <c r="J286" s="69"/>
      <c r="L286" s="69"/>
      <c r="M286" s="69"/>
      <c r="N286" s="69"/>
      <c r="O286" s="69"/>
      <c r="V286" s="433"/>
      <c r="W286" s="434"/>
      <c r="Z286" s="69"/>
      <c r="AA286" s="69"/>
      <c r="AB286" s="69"/>
      <c r="AC286" s="69"/>
      <c r="AD286" s="69"/>
      <c r="AE286" s="69"/>
      <c r="AF286" s="69"/>
      <c r="AG286" s="69"/>
      <c r="AH286" s="69"/>
      <c r="AI286" s="69"/>
      <c r="AJ286" s="69"/>
      <c r="AK286" s="69"/>
    </row>
    <row r="287" spans="5:37" x14ac:dyDescent="0.25">
      <c r="E287" s="69"/>
      <c r="H287" s="69"/>
      <c r="I287" s="69"/>
      <c r="J287" s="69"/>
      <c r="L287" s="69"/>
      <c r="M287" s="69"/>
      <c r="N287" s="69"/>
      <c r="O287" s="69"/>
      <c r="V287" s="433"/>
      <c r="W287" s="434"/>
      <c r="Z287" s="69"/>
      <c r="AA287" s="69"/>
      <c r="AB287" s="69"/>
      <c r="AC287" s="69"/>
      <c r="AD287" s="69"/>
      <c r="AE287" s="69"/>
      <c r="AF287" s="69"/>
      <c r="AG287" s="69"/>
      <c r="AH287" s="69"/>
      <c r="AI287" s="69"/>
      <c r="AJ287" s="69"/>
      <c r="AK287" s="69"/>
    </row>
    <row r="288" spans="5:37" x14ac:dyDescent="0.25">
      <c r="E288" s="69"/>
      <c r="H288" s="69"/>
      <c r="I288" s="69"/>
      <c r="J288" s="69"/>
      <c r="L288" s="69"/>
      <c r="M288" s="69"/>
      <c r="N288" s="69"/>
      <c r="O288" s="69"/>
      <c r="V288" s="433"/>
      <c r="W288" s="434"/>
      <c r="Z288" s="69"/>
      <c r="AA288" s="69"/>
      <c r="AB288" s="69"/>
      <c r="AC288" s="69"/>
      <c r="AD288" s="69"/>
      <c r="AE288" s="69"/>
      <c r="AF288" s="69"/>
      <c r="AG288" s="69"/>
      <c r="AH288" s="69"/>
      <c r="AI288" s="69"/>
      <c r="AJ288" s="69"/>
      <c r="AK288" s="69"/>
    </row>
    <row r="289" spans="5:37" x14ac:dyDescent="0.25">
      <c r="E289" s="69"/>
      <c r="H289" s="69"/>
      <c r="I289" s="69"/>
      <c r="J289" s="69"/>
      <c r="L289" s="69"/>
      <c r="M289" s="69"/>
      <c r="N289" s="69"/>
      <c r="O289" s="69"/>
      <c r="V289" s="433"/>
      <c r="W289" s="434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  <c r="AK289" s="69"/>
    </row>
    <row r="290" spans="5:37" x14ac:dyDescent="0.25">
      <c r="E290" s="69"/>
      <c r="H290" s="69"/>
      <c r="I290" s="69"/>
      <c r="J290" s="69"/>
      <c r="L290" s="69"/>
      <c r="M290" s="69"/>
      <c r="N290" s="69"/>
      <c r="O290" s="69"/>
      <c r="V290" s="433"/>
      <c r="W290" s="434"/>
      <c r="Z290" s="69"/>
      <c r="AA290" s="69"/>
      <c r="AB290" s="69"/>
      <c r="AC290" s="69"/>
      <c r="AD290" s="69"/>
      <c r="AE290" s="69"/>
      <c r="AF290" s="69"/>
      <c r="AG290" s="69"/>
      <c r="AH290" s="69"/>
      <c r="AI290" s="69"/>
      <c r="AJ290" s="69"/>
      <c r="AK290" s="69"/>
    </row>
    <row r="291" spans="5:37" x14ac:dyDescent="0.25">
      <c r="E291" s="69"/>
      <c r="H291" s="69"/>
      <c r="I291" s="69"/>
      <c r="J291" s="69"/>
      <c r="L291" s="69"/>
      <c r="M291" s="69"/>
      <c r="N291" s="69"/>
      <c r="O291" s="69"/>
      <c r="V291" s="433"/>
      <c r="W291" s="434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  <c r="AK291" s="69"/>
    </row>
    <row r="292" spans="5:37" x14ac:dyDescent="0.25">
      <c r="E292" s="69"/>
      <c r="H292" s="69"/>
      <c r="I292" s="69"/>
      <c r="J292" s="69"/>
      <c r="L292" s="69"/>
      <c r="M292" s="69"/>
      <c r="N292" s="69"/>
      <c r="O292" s="69"/>
      <c r="V292" s="433"/>
      <c r="W292" s="434"/>
      <c r="Z292" s="69"/>
      <c r="AA292" s="69"/>
      <c r="AB292" s="69"/>
      <c r="AC292" s="69"/>
      <c r="AD292" s="69"/>
      <c r="AE292" s="69"/>
      <c r="AF292" s="69"/>
      <c r="AG292" s="69"/>
      <c r="AH292" s="69"/>
      <c r="AI292" s="69"/>
      <c r="AJ292" s="69"/>
      <c r="AK292" s="69"/>
    </row>
    <row r="293" spans="5:37" x14ac:dyDescent="0.25">
      <c r="E293" s="69"/>
      <c r="H293" s="69"/>
      <c r="I293" s="69"/>
      <c r="J293" s="69"/>
      <c r="L293" s="69"/>
      <c r="M293" s="69"/>
      <c r="N293" s="69"/>
      <c r="O293" s="69"/>
      <c r="V293" s="433"/>
      <c r="W293" s="434"/>
      <c r="Z293" s="69"/>
      <c r="AA293" s="69"/>
      <c r="AB293" s="69"/>
      <c r="AC293" s="69"/>
      <c r="AD293" s="69"/>
      <c r="AE293" s="69"/>
      <c r="AF293" s="69"/>
      <c r="AG293" s="69"/>
      <c r="AH293" s="69"/>
      <c r="AI293" s="69"/>
      <c r="AJ293" s="69"/>
      <c r="AK293" s="69"/>
    </row>
    <row r="294" spans="5:37" x14ac:dyDescent="0.25">
      <c r="E294" s="69"/>
      <c r="H294" s="69"/>
      <c r="I294" s="69"/>
      <c r="J294" s="69"/>
      <c r="L294" s="69"/>
      <c r="M294" s="69"/>
      <c r="N294" s="69"/>
      <c r="O294" s="69"/>
      <c r="V294" s="433"/>
      <c r="W294" s="434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  <c r="AK294" s="69"/>
    </row>
    <row r="295" spans="5:37" x14ac:dyDescent="0.25">
      <c r="E295" s="69"/>
      <c r="H295" s="69"/>
      <c r="I295" s="69"/>
      <c r="J295" s="69"/>
      <c r="L295" s="69"/>
      <c r="M295" s="69"/>
      <c r="N295" s="69"/>
      <c r="O295" s="69"/>
      <c r="V295" s="433"/>
      <c r="W295" s="434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  <c r="AK295" s="69"/>
    </row>
    <row r="296" spans="5:37" x14ac:dyDescent="0.25">
      <c r="E296" s="69"/>
      <c r="H296" s="69"/>
      <c r="I296" s="69"/>
      <c r="J296" s="69"/>
      <c r="L296" s="69"/>
      <c r="M296" s="69"/>
      <c r="N296" s="69"/>
      <c r="O296" s="69"/>
      <c r="V296" s="433"/>
      <c r="W296" s="434"/>
      <c r="Z296" s="69"/>
      <c r="AA296" s="69"/>
      <c r="AB296" s="69"/>
      <c r="AC296" s="69"/>
      <c r="AD296" s="69"/>
      <c r="AE296" s="69"/>
      <c r="AF296" s="69"/>
      <c r="AG296" s="69"/>
      <c r="AH296" s="69"/>
      <c r="AI296" s="69"/>
      <c r="AJ296" s="69"/>
      <c r="AK296" s="69"/>
    </row>
    <row r="297" spans="5:37" x14ac:dyDescent="0.25">
      <c r="E297" s="69"/>
      <c r="H297" s="69"/>
      <c r="I297" s="69"/>
      <c r="J297" s="69"/>
      <c r="L297" s="69"/>
      <c r="M297" s="69"/>
      <c r="N297" s="69"/>
      <c r="O297" s="69"/>
      <c r="V297" s="433"/>
      <c r="W297" s="434"/>
      <c r="Z297" s="69"/>
      <c r="AA297" s="69"/>
      <c r="AB297" s="69"/>
      <c r="AC297" s="69"/>
      <c r="AD297" s="69"/>
      <c r="AE297" s="69"/>
      <c r="AF297" s="69"/>
      <c r="AG297" s="69"/>
      <c r="AH297" s="69"/>
      <c r="AI297" s="69"/>
      <c r="AJ297" s="69"/>
      <c r="AK297" s="69"/>
    </row>
    <row r="298" spans="5:37" x14ac:dyDescent="0.25">
      <c r="E298" s="69"/>
      <c r="H298" s="69"/>
      <c r="I298" s="69"/>
      <c r="J298" s="69"/>
      <c r="L298" s="69"/>
      <c r="M298" s="69"/>
      <c r="N298" s="69"/>
      <c r="O298" s="69"/>
      <c r="V298" s="433"/>
      <c r="W298" s="434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  <c r="AK298" s="69"/>
    </row>
    <row r="299" spans="5:37" x14ac:dyDescent="0.25">
      <c r="E299" s="69"/>
      <c r="H299" s="69"/>
      <c r="I299" s="69"/>
      <c r="J299" s="69"/>
      <c r="L299" s="69"/>
      <c r="M299" s="69"/>
      <c r="N299" s="69"/>
      <c r="O299" s="69"/>
      <c r="V299" s="433"/>
      <c r="W299" s="434"/>
      <c r="Z299" s="69"/>
      <c r="AA299" s="69"/>
      <c r="AB299" s="69"/>
      <c r="AC299" s="69"/>
      <c r="AD299" s="69"/>
      <c r="AE299" s="69"/>
      <c r="AF299" s="69"/>
      <c r="AG299" s="69"/>
      <c r="AH299" s="69"/>
      <c r="AI299" s="69"/>
      <c r="AJ299" s="69"/>
      <c r="AK299" s="69"/>
    </row>
    <row r="300" spans="5:37" x14ac:dyDescent="0.25">
      <c r="E300" s="69"/>
      <c r="H300" s="69"/>
      <c r="I300" s="69"/>
      <c r="J300" s="69"/>
      <c r="L300" s="69"/>
      <c r="M300" s="69"/>
      <c r="N300" s="69"/>
      <c r="O300" s="69"/>
      <c r="V300" s="433"/>
      <c r="W300" s="434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  <c r="AK300" s="69"/>
    </row>
    <row r="301" spans="5:37" x14ac:dyDescent="0.25">
      <c r="E301" s="69"/>
      <c r="H301" s="69"/>
      <c r="I301" s="69"/>
      <c r="J301" s="69"/>
      <c r="L301" s="69"/>
      <c r="M301" s="69"/>
      <c r="N301" s="69"/>
      <c r="O301" s="69"/>
      <c r="V301" s="433"/>
      <c r="W301" s="434"/>
      <c r="Z301" s="69"/>
      <c r="AA301" s="69"/>
      <c r="AB301" s="69"/>
      <c r="AC301" s="69"/>
      <c r="AD301" s="69"/>
      <c r="AE301" s="69"/>
      <c r="AF301" s="69"/>
      <c r="AG301" s="69"/>
      <c r="AH301" s="69"/>
      <c r="AI301" s="69"/>
      <c r="AJ301" s="69"/>
      <c r="AK301" s="69"/>
    </row>
    <row r="302" spans="5:37" x14ac:dyDescent="0.25">
      <c r="E302" s="69"/>
      <c r="H302" s="69"/>
      <c r="I302" s="69"/>
      <c r="J302" s="69"/>
      <c r="L302" s="69"/>
      <c r="M302" s="69"/>
      <c r="N302" s="69"/>
      <c r="O302" s="69"/>
      <c r="V302" s="433"/>
      <c r="W302" s="434"/>
      <c r="Z302" s="69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  <c r="AK302" s="69"/>
    </row>
    <row r="303" spans="5:37" x14ac:dyDescent="0.25">
      <c r="E303" s="69"/>
      <c r="H303" s="69"/>
      <c r="I303" s="69"/>
      <c r="J303" s="69"/>
      <c r="L303" s="69"/>
      <c r="M303" s="69"/>
      <c r="N303" s="69"/>
      <c r="O303" s="69"/>
      <c r="V303" s="433"/>
      <c r="W303" s="434"/>
      <c r="Z303" s="69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</row>
    <row r="304" spans="5:37" x14ac:dyDescent="0.25">
      <c r="E304" s="69"/>
      <c r="H304" s="69"/>
      <c r="I304" s="69"/>
      <c r="J304" s="69"/>
      <c r="L304" s="69"/>
      <c r="M304" s="69"/>
      <c r="N304" s="69"/>
      <c r="O304" s="69"/>
      <c r="V304" s="433"/>
      <c r="W304" s="434"/>
      <c r="Z304" s="69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</row>
    <row r="305" spans="5:37" x14ac:dyDescent="0.25">
      <c r="E305" s="69"/>
      <c r="H305" s="69"/>
      <c r="I305" s="69"/>
      <c r="J305" s="69"/>
      <c r="L305" s="69"/>
      <c r="M305" s="69"/>
      <c r="N305" s="69"/>
      <c r="O305" s="69"/>
      <c r="V305" s="433"/>
      <c r="W305" s="434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</row>
    <row r="306" spans="5:37" x14ac:dyDescent="0.25">
      <c r="E306" s="69"/>
      <c r="H306" s="69"/>
      <c r="I306" s="69"/>
      <c r="J306" s="69"/>
      <c r="L306" s="69"/>
      <c r="M306" s="69"/>
      <c r="N306" s="69"/>
      <c r="O306" s="69"/>
      <c r="V306" s="433"/>
      <c r="W306" s="434"/>
      <c r="Z306" s="69"/>
      <c r="AA306" s="69"/>
      <c r="AB306" s="69"/>
      <c r="AC306" s="69"/>
      <c r="AD306" s="69"/>
      <c r="AE306" s="69"/>
      <c r="AF306" s="69"/>
      <c r="AG306" s="69"/>
      <c r="AH306" s="69"/>
      <c r="AI306" s="69"/>
      <c r="AJ306" s="69"/>
      <c r="AK306" s="69"/>
    </row>
    <row r="307" spans="5:37" x14ac:dyDescent="0.25">
      <c r="E307" s="69"/>
      <c r="H307" s="69"/>
      <c r="I307" s="69"/>
      <c r="J307" s="69"/>
      <c r="L307" s="69"/>
      <c r="M307" s="69"/>
      <c r="N307" s="69"/>
      <c r="O307" s="69"/>
      <c r="V307" s="433"/>
      <c r="W307" s="434"/>
      <c r="Z307" s="69"/>
      <c r="AA307" s="69"/>
      <c r="AB307" s="69"/>
      <c r="AC307" s="69"/>
      <c r="AD307" s="69"/>
      <c r="AE307" s="69"/>
      <c r="AF307" s="69"/>
      <c r="AG307" s="69"/>
      <c r="AH307" s="69"/>
      <c r="AI307" s="69"/>
      <c r="AJ307" s="69"/>
      <c r="AK307" s="69"/>
    </row>
    <row r="308" spans="5:37" x14ac:dyDescent="0.25">
      <c r="E308" s="69"/>
      <c r="H308" s="69"/>
      <c r="I308" s="69"/>
      <c r="J308" s="69"/>
      <c r="L308" s="69"/>
      <c r="M308" s="69"/>
      <c r="N308" s="69"/>
      <c r="O308" s="69"/>
      <c r="V308" s="433"/>
      <c r="W308" s="434"/>
      <c r="Z308" s="69"/>
      <c r="AA308" s="69"/>
      <c r="AB308" s="69"/>
      <c r="AC308" s="69"/>
      <c r="AD308" s="69"/>
      <c r="AE308" s="69"/>
      <c r="AF308" s="69"/>
      <c r="AG308" s="69"/>
      <c r="AH308" s="69"/>
      <c r="AI308" s="69"/>
      <c r="AJ308" s="69"/>
      <c r="AK308" s="69"/>
    </row>
    <row r="309" spans="5:37" x14ac:dyDescent="0.25">
      <c r="E309" s="69"/>
      <c r="H309" s="69"/>
      <c r="I309" s="69"/>
      <c r="J309" s="69"/>
      <c r="L309" s="69"/>
      <c r="M309" s="69"/>
      <c r="N309" s="69"/>
      <c r="O309" s="69"/>
      <c r="V309" s="433"/>
      <c r="W309" s="434"/>
      <c r="Z309" s="69"/>
      <c r="AA309" s="69"/>
      <c r="AB309" s="69"/>
      <c r="AC309" s="69"/>
      <c r="AD309" s="69"/>
      <c r="AE309" s="69"/>
      <c r="AF309" s="69"/>
      <c r="AG309" s="69"/>
      <c r="AH309" s="69"/>
      <c r="AI309" s="69"/>
      <c r="AJ309" s="69"/>
      <c r="AK309" s="69"/>
    </row>
    <row r="310" spans="5:37" x14ac:dyDescent="0.25">
      <c r="E310" s="69"/>
      <c r="H310" s="69"/>
      <c r="I310" s="69"/>
      <c r="J310" s="69"/>
      <c r="L310" s="69"/>
      <c r="M310" s="69"/>
      <c r="N310" s="69"/>
      <c r="O310" s="69"/>
      <c r="V310" s="433"/>
      <c r="W310" s="434"/>
      <c r="Z310" s="69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</row>
    <row r="311" spans="5:37" x14ac:dyDescent="0.25">
      <c r="E311" s="69"/>
      <c r="H311" s="69"/>
      <c r="I311" s="69"/>
      <c r="J311" s="69"/>
      <c r="L311" s="69"/>
      <c r="M311" s="69"/>
      <c r="N311" s="69"/>
      <c r="O311" s="69"/>
      <c r="V311" s="433"/>
      <c r="W311" s="434"/>
      <c r="Z311" s="69"/>
      <c r="AA311" s="69"/>
      <c r="AB311" s="69"/>
      <c r="AC311" s="69"/>
      <c r="AD311" s="69"/>
      <c r="AE311" s="69"/>
      <c r="AF311" s="69"/>
      <c r="AG311" s="69"/>
      <c r="AH311" s="69"/>
      <c r="AI311" s="69"/>
      <c r="AJ311" s="69"/>
      <c r="AK311" s="69"/>
    </row>
    <row r="312" spans="5:37" x14ac:dyDescent="0.25">
      <c r="E312" s="69"/>
      <c r="H312" s="69"/>
      <c r="I312" s="69"/>
      <c r="J312" s="69"/>
      <c r="L312" s="69"/>
      <c r="M312" s="69"/>
      <c r="N312" s="69"/>
      <c r="O312" s="69"/>
      <c r="V312" s="433"/>
      <c r="W312" s="434"/>
      <c r="Z312" s="69"/>
      <c r="AA312" s="69"/>
      <c r="AB312" s="69"/>
      <c r="AC312" s="69"/>
      <c r="AD312" s="69"/>
      <c r="AE312" s="69"/>
      <c r="AF312" s="69"/>
      <c r="AG312" s="69"/>
      <c r="AH312" s="69"/>
      <c r="AI312" s="69"/>
      <c r="AJ312" s="69"/>
      <c r="AK312" s="69"/>
    </row>
    <row r="313" spans="5:37" x14ac:dyDescent="0.25">
      <c r="E313" s="69"/>
      <c r="H313" s="69"/>
      <c r="I313" s="69"/>
      <c r="J313" s="69"/>
      <c r="L313" s="69"/>
      <c r="M313" s="69"/>
      <c r="N313" s="69"/>
      <c r="O313" s="69"/>
      <c r="V313" s="433"/>
      <c r="W313" s="434"/>
      <c r="Z313" s="69"/>
      <c r="AA313" s="69"/>
      <c r="AB313" s="69"/>
      <c r="AC313" s="69"/>
      <c r="AD313" s="69"/>
      <c r="AE313" s="69"/>
      <c r="AF313" s="69"/>
      <c r="AG313" s="69"/>
      <c r="AH313" s="69"/>
      <c r="AI313" s="69"/>
      <c r="AJ313" s="69"/>
      <c r="AK313" s="69"/>
    </row>
    <row r="314" spans="5:37" x14ac:dyDescent="0.25">
      <c r="E314" s="69"/>
      <c r="H314" s="69"/>
      <c r="I314" s="69"/>
      <c r="J314" s="69"/>
      <c r="L314" s="69"/>
      <c r="M314" s="69"/>
      <c r="N314" s="69"/>
      <c r="O314" s="69"/>
      <c r="V314" s="433"/>
      <c r="W314" s="434"/>
      <c r="Z314" s="69"/>
      <c r="AA314" s="69"/>
      <c r="AB314" s="69"/>
      <c r="AC314" s="69"/>
      <c r="AD314" s="69"/>
      <c r="AE314" s="69"/>
      <c r="AF314" s="69"/>
      <c r="AG314" s="69"/>
      <c r="AH314" s="69"/>
      <c r="AI314" s="69"/>
      <c r="AJ314" s="69"/>
      <c r="AK314" s="69"/>
    </row>
    <row r="315" spans="5:37" x14ac:dyDescent="0.25">
      <c r="E315" s="69"/>
      <c r="H315" s="69"/>
      <c r="I315" s="69"/>
      <c r="J315" s="69"/>
      <c r="L315" s="69"/>
      <c r="M315" s="69"/>
      <c r="N315" s="69"/>
      <c r="O315" s="69"/>
      <c r="V315" s="433"/>
      <c r="W315" s="434"/>
      <c r="Z315" s="69"/>
      <c r="AA315" s="69"/>
      <c r="AB315" s="69"/>
      <c r="AC315" s="69"/>
      <c r="AD315" s="69"/>
      <c r="AE315" s="69"/>
      <c r="AF315" s="69"/>
      <c r="AG315" s="69"/>
      <c r="AH315" s="69"/>
      <c r="AI315" s="69"/>
      <c r="AJ315" s="69"/>
      <c r="AK315" s="69"/>
    </row>
    <row r="316" spans="5:37" x14ac:dyDescent="0.25">
      <c r="E316" s="69"/>
      <c r="H316" s="69"/>
      <c r="I316" s="69"/>
      <c r="J316" s="69"/>
      <c r="L316" s="69"/>
      <c r="M316" s="69"/>
      <c r="N316" s="69"/>
      <c r="O316" s="69"/>
      <c r="V316" s="433"/>
      <c r="W316" s="434"/>
      <c r="Z316" s="69"/>
      <c r="AA316" s="69"/>
      <c r="AB316" s="69"/>
      <c r="AC316" s="69"/>
      <c r="AD316" s="69"/>
      <c r="AE316" s="69"/>
      <c r="AF316" s="69"/>
      <c r="AG316" s="69"/>
      <c r="AH316" s="69"/>
      <c r="AI316" s="69"/>
      <c r="AJ316" s="69"/>
      <c r="AK316" s="69"/>
    </row>
    <row r="317" spans="5:37" x14ac:dyDescent="0.25">
      <c r="E317" s="69"/>
      <c r="H317" s="69"/>
      <c r="I317" s="69"/>
      <c r="J317" s="69"/>
      <c r="L317" s="69"/>
      <c r="M317" s="69"/>
      <c r="N317" s="69"/>
      <c r="O317" s="69"/>
      <c r="V317" s="433"/>
      <c r="W317" s="434"/>
      <c r="Z317" s="69"/>
      <c r="AA317" s="69"/>
      <c r="AB317" s="69"/>
      <c r="AC317" s="69"/>
      <c r="AD317" s="69"/>
      <c r="AE317" s="69"/>
      <c r="AF317" s="69"/>
      <c r="AG317" s="69"/>
      <c r="AH317" s="69"/>
      <c r="AI317" s="69"/>
      <c r="AJ317" s="69"/>
      <c r="AK317" s="69"/>
    </row>
    <row r="318" spans="5:37" x14ac:dyDescent="0.25">
      <c r="E318" s="69"/>
      <c r="H318" s="69"/>
      <c r="I318" s="69"/>
      <c r="J318" s="69"/>
      <c r="L318" s="69"/>
      <c r="M318" s="69"/>
      <c r="N318" s="69"/>
      <c r="O318" s="69"/>
      <c r="V318" s="433"/>
      <c r="W318" s="434"/>
      <c r="Z318" s="69"/>
      <c r="AA318" s="69"/>
      <c r="AB318" s="69"/>
      <c r="AC318" s="69"/>
      <c r="AD318" s="69"/>
      <c r="AE318" s="69"/>
      <c r="AF318" s="69"/>
      <c r="AG318" s="69"/>
      <c r="AH318" s="69"/>
      <c r="AI318" s="69"/>
      <c r="AJ318" s="69"/>
      <c r="AK318" s="69"/>
    </row>
    <row r="319" spans="5:37" x14ac:dyDescent="0.25">
      <c r="E319" s="69"/>
      <c r="H319" s="69"/>
      <c r="I319" s="69"/>
      <c r="J319" s="69"/>
      <c r="L319" s="69"/>
      <c r="M319" s="69"/>
      <c r="N319" s="69"/>
      <c r="O319" s="69"/>
      <c r="V319" s="433"/>
      <c r="W319" s="434"/>
      <c r="Z319" s="69"/>
      <c r="AA319" s="69"/>
      <c r="AB319" s="69"/>
      <c r="AC319" s="69"/>
      <c r="AD319" s="69"/>
      <c r="AE319" s="69"/>
      <c r="AF319" s="69"/>
      <c r="AG319" s="69"/>
      <c r="AH319" s="69"/>
      <c r="AI319" s="69"/>
      <c r="AJ319" s="69"/>
      <c r="AK319" s="69"/>
    </row>
    <row r="320" spans="5:37" x14ac:dyDescent="0.25">
      <c r="E320" s="69"/>
      <c r="H320" s="69"/>
      <c r="I320" s="69"/>
      <c r="J320" s="69"/>
      <c r="L320" s="69"/>
      <c r="M320" s="69"/>
      <c r="N320" s="69"/>
      <c r="O320" s="69"/>
      <c r="V320" s="433"/>
      <c r="W320" s="434"/>
      <c r="Z320" s="69"/>
      <c r="AA320" s="69"/>
      <c r="AB320" s="69"/>
      <c r="AC320" s="69"/>
      <c r="AD320" s="69"/>
      <c r="AE320" s="69"/>
      <c r="AF320" s="69"/>
      <c r="AG320" s="69"/>
      <c r="AH320" s="69"/>
      <c r="AI320" s="69"/>
      <c r="AJ320" s="69"/>
      <c r="AK320" s="69"/>
    </row>
    <row r="321" spans="5:37" x14ac:dyDescent="0.25">
      <c r="E321" s="69"/>
      <c r="H321" s="69"/>
      <c r="I321" s="69"/>
      <c r="J321" s="69"/>
      <c r="L321" s="69"/>
      <c r="M321" s="69"/>
      <c r="N321" s="69"/>
      <c r="O321" s="69"/>
      <c r="V321" s="433"/>
      <c r="W321" s="434"/>
      <c r="Z321" s="69"/>
      <c r="AA321" s="69"/>
      <c r="AB321" s="69"/>
      <c r="AC321" s="69"/>
      <c r="AD321" s="69"/>
      <c r="AE321" s="69"/>
      <c r="AF321" s="69"/>
      <c r="AG321" s="69"/>
      <c r="AH321" s="69"/>
      <c r="AI321" s="69"/>
      <c r="AJ321" s="69"/>
      <c r="AK321" s="69"/>
    </row>
    <row r="322" spans="5:37" x14ac:dyDescent="0.25">
      <c r="E322" s="69"/>
      <c r="H322" s="69"/>
      <c r="I322" s="69"/>
      <c r="J322" s="69"/>
      <c r="L322" s="69"/>
      <c r="M322" s="69"/>
      <c r="N322" s="69"/>
      <c r="O322" s="69"/>
      <c r="V322" s="433"/>
      <c r="W322" s="434"/>
      <c r="Z322" s="69"/>
      <c r="AA322" s="69"/>
      <c r="AB322" s="69"/>
      <c r="AC322" s="69"/>
      <c r="AD322" s="69"/>
      <c r="AE322" s="69"/>
      <c r="AF322" s="69"/>
      <c r="AG322" s="69"/>
      <c r="AH322" s="69"/>
      <c r="AI322" s="69"/>
      <c r="AJ322" s="69"/>
      <c r="AK322" s="69"/>
    </row>
    <row r="323" spans="5:37" x14ac:dyDescent="0.25">
      <c r="E323" s="69"/>
      <c r="H323" s="69"/>
      <c r="I323" s="69"/>
      <c r="J323" s="69"/>
      <c r="L323" s="69"/>
      <c r="M323" s="69"/>
      <c r="N323" s="69"/>
      <c r="O323" s="69"/>
      <c r="V323" s="433"/>
      <c r="W323" s="434"/>
      <c r="Z323" s="69"/>
      <c r="AA323" s="69"/>
      <c r="AB323" s="69"/>
      <c r="AC323" s="69"/>
      <c r="AD323" s="69"/>
      <c r="AE323" s="69"/>
      <c r="AF323" s="69"/>
      <c r="AG323" s="69"/>
      <c r="AH323" s="69"/>
      <c r="AI323" s="69"/>
      <c r="AJ323" s="69"/>
      <c r="AK323" s="69"/>
    </row>
    <row r="324" spans="5:37" x14ac:dyDescent="0.25">
      <c r="E324" s="69"/>
      <c r="H324" s="69"/>
      <c r="I324" s="69"/>
      <c r="J324" s="69"/>
      <c r="L324" s="69"/>
      <c r="M324" s="69"/>
      <c r="N324" s="69"/>
      <c r="O324" s="69"/>
      <c r="V324" s="433"/>
      <c r="W324" s="434"/>
      <c r="Z324" s="69"/>
      <c r="AA324" s="69"/>
      <c r="AB324" s="69"/>
      <c r="AC324" s="69"/>
      <c r="AD324" s="69"/>
      <c r="AE324" s="69"/>
      <c r="AF324" s="69"/>
      <c r="AG324" s="69"/>
      <c r="AH324" s="69"/>
      <c r="AI324" s="69"/>
      <c r="AJ324" s="69"/>
      <c r="AK324" s="69"/>
    </row>
    <row r="325" spans="5:37" x14ac:dyDescent="0.25">
      <c r="E325" s="69"/>
      <c r="H325" s="69"/>
      <c r="I325" s="69"/>
      <c r="J325" s="69"/>
      <c r="L325" s="69"/>
      <c r="M325" s="69"/>
      <c r="N325" s="69"/>
      <c r="O325" s="69"/>
      <c r="V325" s="433"/>
      <c r="W325" s="434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/>
      <c r="AK325" s="69"/>
    </row>
    <row r="326" spans="5:37" x14ac:dyDescent="0.25">
      <c r="E326" s="69"/>
      <c r="H326" s="69"/>
      <c r="I326" s="69"/>
      <c r="J326" s="69"/>
      <c r="L326" s="69"/>
      <c r="M326" s="69"/>
      <c r="N326" s="69"/>
      <c r="O326" s="69"/>
      <c r="V326" s="433"/>
      <c r="W326" s="434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/>
      <c r="AK326" s="69"/>
    </row>
    <row r="327" spans="5:37" x14ac:dyDescent="0.25">
      <c r="E327" s="69"/>
      <c r="H327" s="69"/>
      <c r="I327" s="69"/>
      <c r="J327" s="69"/>
      <c r="L327" s="69"/>
      <c r="M327" s="69"/>
      <c r="N327" s="69"/>
      <c r="O327" s="69"/>
      <c r="V327" s="433"/>
      <c r="W327" s="434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/>
      <c r="AK327" s="69"/>
    </row>
    <row r="328" spans="5:37" x14ac:dyDescent="0.25">
      <c r="E328" s="69"/>
      <c r="H328" s="69"/>
      <c r="I328" s="69"/>
      <c r="J328" s="69"/>
      <c r="L328" s="69"/>
      <c r="M328" s="69"/>
      <c r="N328" s="69"/>
      <c r="O328" s="69"/>
      <c r="V328" s="433"/>
      <c r="W328" s="434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/>
      <c r="AK328" s="69"/>
    </row>
    <row r="329" spans="5:37" x14ac:dyDescent="0.25">
      <c r="E329" s="69"/>
      <c r="H329" s="69"/>
      <c r="I329" s="69"/>
      <c r="J329" s="69"/>
      <c r="L329" s="69"/>
      <c r="M329" s="69"/>
      <c r="N329" s="69"/>
      <c r="O329" s="69"/>
      <c r="V329" s="433"/>
      <c r="W329" s="434"/>
      <c r="Z329" s="69"/>
      <c r="AA329" s="69"/>
      <c r="AB329" s="69"/>
      <c r="AC329" s="69"/>
      <c r="AD329" s="69"/>
      <c r="AE329" s="69"/>
      <c r="AF329" s="69"/>
      <c r="AG329" s="69"/>
      <c r="AH329" s="69"/>
      <c r="AI329" s="69"/>
      <c r="AJ329" s="69"/>
      <c r="AK329" s="69"/>
    </row>
    <row r="330" spans="5:37" x14ac:dyDescent="0.25">
      <c r="E330" s="69"/>
      <c r="H330" s="69"/>
      <c r="I330" s="69"/>
      <c r="J330" s="69"/>
      <c r="L330" s="69"/>
      <c r="M330" s="69"/>
      <c r="N330" s="69"/>
      <c r="O330" s="69"/>
      <c r="V330" s="433"/>
      <c r="W330" s="434"/>
      <c r="Z330" s="69"/>
      <c r="AA330" s="69"/>
      <c r="AB330" s="69"/>
      <c r="AC330" s="69"/>
      <c r="AD330" s="69"/>
      <c r="AE330" s="69"/>
      <c r="AF330" s="69"/>
      <c r="AG330" s="69"/>
      <c r="AH330" s="69"/>
      <c r="AI330" s="69"/>
      <c r="AJ330" s="69"/>
      <c r="AK330" s="69"/>
    </row>
    <row r="331" spans="5:37" x14ac:dyDescent="0.25">
      <c r="E331" s="69"/>
      <c r="H331" s="69"/>
      <c r="I331" s="69"/>
      <c r="J331" s="69"/>
      <c r="L331" s="69"/>
      <c r="M331" s="69"/>
      <c r="N331" s="69"/>
      <c r="O331" s="69"/>
      <c r="V331" s="433"/>
      <c r="W331" s="434"/>
      <c r="Z331" s="69"/>
      <c r="AA331" s="69"/>
      <c r="AB331" s="69"/>
      <c r="AC331" s="69"/>
      <c r="AD331" s="69"/>
      <c r="AE331" s="69"/>
      <c r="AF331" s="69"/>
      <c r="AG331" s="69"/>
      <c r="AH331" s="69"/>
      <c r="AI331" s="69"/>
      <c r="AJ331" s="69"/>
      <c r="AK331" s="69"/>
    </row>
    <row r="332" spans="5:37" x14ac:dyDescent="0.25">
      <c r="E332" s="69"/>
      <c r="H332" s="69"/>
      <c r="I332" s="69"/>
      <c r="J332" s="69"/>
      <c r="L332" s="69"/>
      <c r="M332" s="69"/>
      <c r="N332" s="69"/>
      <c r="O332" s="69"/>
      <c r="V332" s="433"/>
      <c r="W332" s="434"/>
      <c r="Z332" s="69"/>
      <c r="AA332" s="69"/>
      <c r="AB332" s="69"/>
      <c r="AC332" s="69"/>
      <c r="AD332" s="69"/>
      <c r="AE332" s="69"/>
      <c r="AF332" s="69"/>
      <c r="AG332" s="69"/>
      <c r="AH332" s="69"/>
      <c r="AI332" s="69"/>
      <c r="AJ332" s="69"/>
      <c r="AK332" s="69"/>
    </row>
    <row r="333" spans="5:37" x14ac:dyDescent="0.25">
      <c r="E333" s="69"/>
      <c r="H333" s="69"/>
      <c r="I333" s="69"/>
      <c r="J333" s="69"/>
      <c r="L333" s="69"/>
      <c r="M333" s="69"/>
      <c r="N333" s="69"/>
      <c r="O333" s="69"/>
      <c r="V333" s="433"/>
      <c r="W333" s="434"/>
      <c r="Z333" s="69"/>
      <c r="AA333" s="69"/>
      <c r="AB333" s="69"/>
      <c r="AC333" s="69"/>
      <c r="AD333" s="69"/>
      <c r="AE333" s="69"/>
      <c r="AF333" s="69"/>
      <c r="AG333" s="69"/>
      <c r="AH333" s="69"/>
      <c r="AI333" s="69"/>
      <c r="AJ333" s="69"/>
      <c r="AK333" s="69"/>
    </row>
    <row r="334" spans="5:37" x14ac:dyDescent="0.25">
      <c r="E334" s="69"/>
      <c r="H334" s="69"/>
      <c r="I334" s="69"/>
      <c r="J334" s="69"/>
      <c r="L334" s="69"/>
      <c r="M334" s="69"/>
      <c r="N334" s="69"/>
      <c r="O334" s="69"/>
      <c r="V334" s="433"/>
      <c r="W334" s="434"/>
      <c r="Z334" s="69"/>
      <c r="AA334" s="69"/>
      <c r="AB334" s="69"/>
      <c r="AC334" s="69"/>
      <c r="AD334" s="69"/>
      <c r="AE334" s="69"/>
      <c r="AF334" s="69"/>
      <c r="AG334" s="69"/>
      <c r="AH334" s="69"/>
      <c r="AI334" s="69"/>
      <c r="AJ334" s="69"/>
      <c r="AK334" s="69"/>
    </row>
    <row r="335" spans="5:37" x14ac:dyDescent="0.25">
      <c r="E335" s="69"/>
      <c r="H335" s="69"/>
      <c r="I335" s="69"/>
      <c r="J335" s="69"/>
      <c r="L335" s="69"/>
      <c r="M335" s="69"/>
      <c r="N335" s="69"/>
      <c r="O335" s="69"/>
      <c r="V335" s="433"/>
      <c r="W335" s="434"/>
      <c r="Z335" s="69"/>
      <c r="AA335" s="69"/>
      <c r="AB335" s="69"/>
      <c r="AC335" s="69"/>
      <c r="AD335" s="69"/>
      <c r="AE335" s="69"/>
      <c r="AF335" s="69"/>
      <c r="AG335" s="69"/>
      <c r="AH335" s="69"/>
      <c r="AI335" s="69"/>
      <c r="AJ335" s="69"/>
      <c r="AK335" s="69"/>
    </row>
    <row r="336" spans="5:37" x14ac:dyDescent="0.25">
      <c r="E336" s="69"/>
      <c r="H336" s="69"/>
      <c r="I336" s="69"/>
      <c r="J336" s="69"/>
      <c r="L336" s="69"/>
      <c r="M336" s="69"/>
      <c r="N336" s="69"/>
      <c r="O336" s="69"/>
      <c r="V336" s="433"/>
      <c r="W336" s="434"/>
      <c r="Z336" s="69"/>
      <c r="AA336" s="69"/>
      <c r="AB336" s="69"/>
      <c r="AC336" s="69"/>
      <c r="AD336" s="69"/>
      <c r="AE336" s="69"/>
      <c r="AF336" s="69"/>
      <c r="AG336" s="69"/>
      <c r="AH336" s="69"/>
      <c r="AI336" s="69"/>
      <c r="AJ336" s="69"/>
      <c r="AK336" s="69"/>
    </row>
    <row r="337" spans="5:37" x14ac:dyDescent="0.25">
      <c r="E337" s="69"/>
      <c r="H337" s="69"/>
      <c r="I337" s="69"/>
      <c r="J337" s="69"/>
      <c r="L337" s="69"/>
      <c r="M337" s="69"/>
      <c r="N337" s="69"/>
      <c r="O337" s="69"/>
      <c r="V337" s="433"/>
      <c r="W337" s="434"/>
      <c r="Z337" s="69"/>
      <c r="AA337" s="69"/>
      <c r="AB337" s="69"/>
      <c r="AC337" s="69"/>
      <c r="AD337" s="69"/>
      <c r="AE337" s="69"/>
      <c r="AF337" s="69"/>
      <c r="AG337" s="69"/>
      <c r="AH337" s="69"/>
      <c r="AI337" s="69"/>
      <c r="AJ337" s="69"/>
      <c r="AK337" s="69"/>
    </row>
    <row r="338" spans="5:37" x14ac:dyDescent="0.25">
      <c r="E338" s="69"/>
      <c r="H338" s="69"/>
      <c r="I338" s="69"/>
      <c r="J338" s="69"/>
      <c r="L338" s="69"/>
      <c r="M338" s="69"/>
      <c r="N338" s="69"/>
      <c r="O338" s="69"/>
      <c r="V338" s="433"/>
      <c r="W338" s="434"/>
      <c r="Z338" s="69"/>
      <c r="AA338" s="69"/>
      <c r="AB338" s="69"/>
      <c r="AC338" s="69"/>
      <c r="AD338" s="69"/>
      <c r="AE338" s="69"/>
      <c r="AF338" s="69"/>
      <c r="AG338" s="69"/>
      <c r="AH338" s="69"/>
      <c r="AI338" s="69"/>
      <c r="AJ338" s="69"/>
      <c r="AK338" s="69"/>
    </row>
    <row r="339" spans="5:37" x14ac:dyDescent="0.25">
      <c r="E339" s="69"/>
      <c r="H339" s="69"/>
      <c r="I339" s="69"/>
      <c r="J339" s="69"/>
      <c r="L339" s="69"/>
      <c r="M339" s="69"/>
      <c r="N339" s="69"/>
      <c r="O339" s="69"/>
      <c r="V339" s="433"/>
      <c r="W339" s="434"/>
      <c r="Z339" s="69"/>
      <c r="AA339" s="69"/>
      <c r="AB339" s="69"/>
      <c r="AC339" s="69"/>
      <c r="AD339" s="69"/>
      <c r="AE339" s="69"/>
      <c r="AF339" s="69"/>
      <c r="AG339" s="69"/>
      <c r="AH339" s="69"/>
      <c r="AI339" s="69"/>
      <c r="AJ339" s="69"/>
      <c r="AK339" s="69"/>
    </row>
    <row r="340" spans="5:37" x14ac:dyDescent="0.25">
      <c r="E340" s="69"/>
      <c r="H340" s="69"/>
      <c r="I340" s="69"/>
      <c r="J340" s="69"/>
      <c r="L340" s="69"/>
      <c r="M340" s="69"/>
      <c r="N340" s="69"/>
      <c r="O340" s="69"/>
      <c r="V340" s="433"/>
      <c r="W340" s="434"/>
      <c r="Z340" s="69"/>
      <c r="AA340" s="69"/>
      <c r="AB340" s="69"/>
      <c r="AC340" s="69"/>
      <c r="AD340" s="69"/>
      <c r="AE340" s="69"/>
      <c r="AF340" s="69"/>
      <c r="AG340" s="69"/>
      <c r="AH340" s="69"/>
      <c r="AI340" s="69"/>
      <c r="AJ340" s="69"/>
      <c r="AK340" s="69"/>
    </row>
    <row r="341" spans="5:37" x14ac:dyDescent="0.25">
      <c r="E341" s="69"/>
      <c r="H341" s="69"/>
      <c r="I341" s="69"/>
      <c r="J341" s="69"/>
      <c r="L341" s="69"/>
      <c r="M341" s="69"/>
      <c r="N341" s="69"/>
      <c r="O341" s="69"/>
      <c r="V341" s="433"/>
      <c r="W341" s="434"/>
      <c r="Z341" s="69"/>
      <c r="AA341" s="69"/>
      <c r="AB341" s="69"/>
      <c r="AC341" s="69"/>
      <c r="AD341" s="69"/>
      <c r="AE341" s="69"/>
      <c r="AF341" s="69"/>
      <c r="AG341" s="69"/>
      <c r="AH341" s="69"/>
      <c r="AI341" s="69"/>
      <c r="AJ341" s="69"/>
      <c r="AK341" s="69"/>
    </row>
    <row r="342" spans="5:37" x14ac:dyDescent="0.25">
      <c r="E342" s="69"/>
      <c r="H342" s="69"/>
      <c r="I342" s="69"/>
      <c r="J342" s="69"/>
      <c r="L342" s="69"/>
      <c r="M342" s="69"/>
      <c r="N342" s="69"/>
      <c r="O342" s="69"/>
      <c r="V342" s="433"/>
      <c r="W342" s="434"/>
      <c r="Z342" s="69"/>
      <c r="AA342" s="69"/>
      <c r="AB342" s="69"/>
      <c r="AC342" s="69"/>
      <c r="AD342" s="69"/>
      <c r="AE342" s="69"/>
      <c r="AF342" s="69"/>
      <c r="AG342" s="69"/>
      <c r="AH342" s="69"/>
      <c r="AI342" s="69"/>
      <c r="AJ342" s="69"/>
      <c r="AK342" s="69"/>
    </row>
    <row r="343" spans="5:37" x14ac:dyDescent="0.25">
      <c r="E343" s="69"/>
      <c r="H343" s="69"/>
      <c r="I343" s="69"/>
      <c r="J343" s="69"/>
      <c r="L343" s="69"/>
      <c r="M343" s="69"/>
      <c r="N343" s="69"/>
      <c r="O343" s="69"/>
      <c r="V343" s="433"/>
      <c r="W343" s="434"/>
      <c r="Z343" s="69"/>
      <c r="AA343" s="69"/>
      <c r="AB343" s="69"/>
      <c r="AC343" s="69"/>
      <c r="AD343" s="69"/>
      <c r="AE343" s="69"/>
      <c r="AF343" s="69"/>
      <c r="AG343" s="69"/>
      <c r="AH343" s="69"/>
      <c r="AI343" s="69"/>
      <c r="AJ343" s="69"/>
      <c r="AK343" s="69"/>
    </row>
    <row r="344" spans="5:37" x14ac:dyDescent="0.25">
      <c r="E344" s="69"/>
      <c r="H344" s="69"/>
      <c r="I344" s="69"/>
      <c r="J344" s="69"/>
      <c r="L344" s="69"/>
      <c r="M344" s="69"/>
      <c r="N344" s="69"/>
      <c r="O344" s="69"/>
      <c r="V344" s="433"/>
      <c r="W344" s="434"/>
      <c r="Z344" s="69"/>
      <c r="AA344" s="69"/>
      <c r="AB344" s="69"/>
      <c r="AC344" s="69"/>
      <c r="AD344" s="69"/>
      <c r="AE344" s="69"/>
      <c r="AF344" s="69"/>
      <c r="AG344" s="69"/>
      <c r="AH344" s="69"/>
      <c r="AI344" s="69"/>
      <c r="AJ344" s="69"/>
      <c r="AK344" s="69"/>
    </row>
    <row r="345" spans="5:37" x14ac:dyDescent="0.25">
      <c r="E345" s="69"/>
      <c r="H345" s="69"/>
      <c r="I345" s="69"/>
      <c r="J345" s="69"/>
      <c r="L345" s="69"/>
      <c r="M345" s="69"/>
      <c r="N345" s="69"/>
      <c r="O345" s="69"/>
      <c r="V345" s="433"/>
      <c r="W345" s="434"/>
      <c r="Z345" s="69"/>
      <c r="AA345" s="69"/>
      <c r="AB345" s="69"/>
      <c r="AC345" s="69"/>
      <c r="AD345" s="69"/>
      <c r="AE345" s="69"/>
      <c r="AF345" s="69"/>
      <c r="AG345" s="69"/>
      <c r="AH345" s="69"/>
      <c r="AI345" s="69"/>
      <c r="AJ345" s="69"/>
      <c r="AK345" s="69"/>
    </row>
    <row r="346" spans="5:37" x14ac:dyDescent="0.25">
      <c r="E346" s="69"/>
      <c r="H346" s="69"/>
      <c r="I346" s="69"/>
      <c r="J346" s="69"/>
      <c r="L346" s="69"/>
      <c r="M346" s="69"/>
      <c r="N346" s="69"/>
      <c r="O346" s="69"/>
      <c r="V346" s="433"/>
      <c r="W346" s="434"/>
      <c r="Z346" s="69"/>
      <c r="AA346" s="69"/>
      <c r="AB346" s="69"/>
      <c r="AC346" s="69"/>
      <c r="AD346" s="69"/>
      <c r="AE346" s="69"/>
      <c r="AF346" s="69"/>
      <c r="AG346" s="69"/>
      <c r="AH346" s="69"/>
      <c r="AI346" s="69"/>
      <c r="AJ346" s="69"/>
      <c r="AK346" s="69"/>
    </row>
    <row r="347" spans="5:37" x14ac:dyDescent="0.25">
      <c r="E347" s="69"/>
      <c r="H347" s="69"/>
      <c r="I347" s="69"/>
      <c r="J347" s="69"/>
      <c r="L347" s="69"/>
      <c r="M347" s="69"/>
      <c r="N347" s="69"/>
      <c r="O347" s="69"/>
      <c r="V347" s="433"/>
      <c r="W347" s="434"/>
      <c r="Z347" s="69"/>
      <c r="AA347" s="69"/>
      <c r="AB347" s="69"/>
      <c r="AC347" s="69"/>
      <c r="AD347" s="69"/>
      <c r="AE347" s="69"/>
      <c r="AF347" s="69"/>
      <c r="AG347" s="69"/>
      <c r="AH347" s="69"/>
      <c r="AI347" s="69"/>
      <c r="AJ347" s="69"/>
      <c r="AK347" s="69"/>
    </row>
    <row r="348" spans="5:37" x14ac:dyDescent="0.25">
      <c r="E348" s="69"/>
      <c r="H348" s="69"/>
      <c r="I348" s="69"/>
      <c r="J348" s="69"/>
      <c r="L348" s="69"/>
      <c r="M348" s="69"/>
      <c r="N348" s="69"/>
      <c r="O348" s="69"/>
      <c r="V348" s="433"/>
      <c r="W348" s="434"/>
      <c r="Z348" s="69"/>
      <c r="AA348" s="69"/>
      <c r="AB348" s="69"/>
      <c r="AC348" s="69"/>
      <c r="AD348" s="69"/>
      <c r="AE348" s="69"/>
      <c r="AF348" s="69"/>
      <c r="AG348" s="69"/>
      <c r="AH348" s="69"/>
      <c r="AI348" s="69"/>
      <c r="AJ348" s="69"/>
      <c r="AK348" s="69"/>
    </row>
    <row r="349" spans="5:37" x14ac:dyDescent="0.25">
      <c r="E349" s="69"/>
      <c r="H349" s="69"/>
      <c r="I349" s="69"/>
      <c r="J349" s="69"/>
      <c r="L349" s="69"/>
      <c r="M349" s="69"/>
      <c r="N349" s="69"/>
      <c r="O349" s="69"/>
      <c r="V349" s="433"/>
      <c r="W349" s="434"/>
      <c r="Z349" s="69"/>
      <c r="AA349" s="69"/>
      <c r="AB349" s="69"/>
      <c r="AC349" s="69"/>
      <c r="AD349" s="69"/>
      <c r="AE349" s="69"/>
      <c r="AF349" s="69"/>
      <c r="AG349" s="69"/>
      <c r="AH349" s="69"/>
      <c r="AI349" s="69"/>
      <c r="AJ349" s="69"/>
      <c r="AK349" s="69"/>
    </row>
    <row r="350" spans="5:37" x14ac:dyDescent="0.25">
      <c r="E350" s="69"/>
      <c r="H350" s="69"/>
      <c r="I350" s="69"/>
      <c r="J350" s="69"/>
      <c r="L350" s="69"/>
      <c r="M350" s="69"/>
      <c r="N350" s="69"/>
      <c r="O350" s="69"/>
      <c r="V350" s="433"/>
      <c r="W350" s="434"/>
      <c r="Z350" s="69"/>
      <c r="AA350" s="69"/>
      <c r="AB350" s="69"/>
      <c r="AC350" s="69"/>
      <c r="AD350" s="69"/>
      <c r="AE350" s="69"/>
      <c r="AF350" s="69"/>
      <c r="AG350" s="69"/>
      <c r="AH350" s="69"/>
      <c r="AI350" s="69"/>
      <c r="AJ350" s="69"/>
      <c r="AK350" s="69"/>
    </row>
    <row r="351" spans="5:37" x14ac:dyDescent="0.25">
      <c r="E351" s="69"/>
      <c r="H351" s="69"/>
      <c r="I351" s="69"/>
      <c r="J351" s="69"/>
      <c r="L351" s="69"/>
      <c r="M351" s="69"/>
      <c r="N351" s="69"/>
      <c r="O351" s="69"/>
      <c r="V351" s="433"/>
      <c r="W351" s="434"/>
      <c r="Z351" s="69"/>
      <c r="AA351" s="69"/>
      <c r="AB351" s="69"/>
      <c r="AC351" s="69"/>
      <c r="AD351" s="69"/>
      <c r="AE351" s="69"/>
      <c r="AF351" s="69"/>
      <c r="AG351" s="69"/>
      <c r="AH351" s="69"/>
      <c r="AI351" s="69"/>
      <c r="AJ351" s="69"/>
      <c r="AK351" s="69"/>
    </row>
    <row r="352" spans="5:37" x14ac:dyDescent="0.25">
      <c r="E352" s="69"/>
      <c r="H352" s="69"/>
      <c r="I352" s="69"/>
      <c r="J352" s="69"/>
      <c r="L352" s="69"/>
      <c r="M352" s="69"/>
      <c r="N352" s="69"/>
      <c r="O352" s="69"/>
      <c r="V352" s="433"/>
      <c r="W352" s="434"/>
      <c r="Z352" s="69"/>
      <c r="AA352" s="69"/>
      <c r="AB352" s="69"/>
      <c r="AC352" s="69"/>
      <c r="AD352" s="69"/>
      <c r="AE352" s="69"/>
      <c r="AF352" s="69"/>
      <c r="AG352" s="69"/>
      <c r="AH352" s="69"/>
      <c r="AI352" s="69"/>
      <c r="AJ352" s="69"/>
      <c r="AK352" s="69"/>
    </row>
    <row r="353" spans="5:37" x14ac:dyDescent="0.25">
      <c r="E353" s="69"/>
      <c r="H353" s="69"/>
      <c r="I353" s="69"/>
      <c r="J353" s="69"/>
      <c r="L353" s="69"/>
      <c r="M353" s="69"/>
      <c r="N353" s="69"/>
      <c r="O353" s="69"/>
      <c r="V353" s="433"/>
      <c r="W353" s="434"/>
      <c r="Z353" s="69"/>
      <c r="AA353" s="69"/>
      <c r="AB353" s="69"/>
      <c r="AC353" s="69"/>
      <c r="AD353" s="69"/>
      <c r="AE353" s="69"/>
      <c r="AF353" s="69"/>
      <c r="AG353" s="69"/>
      <c r="AH353" s="69"/>
      <c r="AI353" s="69"/>
      <c r="AJ353" s="69"/>
      <c r="AK353" s="69"/>
    </row>
    <row r="354" spans="5:37" x14ac:dyDescent="0.25">
      <c r="E354" s="69"/>
      <c r="H354" s="69"/>
      <c r="I354" s="69"/>
      <c r="J354" s="69"/>
      <c r="L354" s="69"/>
      <c r="M354" s="69"/>
      <c r="N354" s="69"/>
      <c r="O354" s="69"/>
      <c r="V354" s="433"/>
      <c r="W354" s="434"/>
      <c r="Z354" s="69"/>
      <c r="AA354" s="69"/>
      <c r="AB354" s="69"/>
      <c r="AC354" s="69"/>
      <c r="AD354" s="69"/>
      <c r="AE354" s="69"/>
      <c r="AF354" s="69"/>
      <c r="AG354" s="69"/>
      <c r="AH354" s="69"/>
      <c r="AI354" s="69"/>
      <c r="AJ354" s="69"/>
      <c r="AK354" s="69"/>
    </row>
    <row r="355" spans="5:37" x14ac:dyDescent="0.25">
      <c r="E355" s="69"/>
      <c r="H355" s="69"/>
      <c r="I355" s="69"/>
      <c r="J355" s="69"/>
      <c r="L355" s="69"/>
      <c r="M355" s="69"/>
      <c r="N355" s="69"/>
      <c r="O355" s="69"/>
      <c r="V355" s="433"/>
      <c r="W355" s="434"/>
      <c r="Z355" s="69"/>
      <c r="AA355" s="69"/>
      <c r="AB355" s="69"/>
      <c r="AC355" s="69"/>
      <c r="AD355" s="69"/>
      <c r="AE355" s="69"/>
      <c r="AF355" s="69"/>
      <c r="AG355" s="69"/>
      <c r="AH355" s="69"/>
      <c r="AI355" s="69"/>
      <c r="AJ355" s="69"/>
      <c r="AK355" s="69"/>
    </row>
    <row r="356" spans="5:37" x14ac:dyDescent="0.25">
      <c r="E356" s="69"/>
      <c r="H356" s="69"/>
      <c r="I356" s="69"/>
      <c r="J356" s="69"/>
      <c r="L356" s="69"/>
      <c r="M356" s="69"/>
      <c r="N356" s="69"/>
      <c r="O356" s="69"/>
      <c r="V356" s="433"/>
      <c r="W356" s="434"/>
      <c r="Z356" s="69"/>
      <c r="AA356" s="69"/>
      <c r="AB356" s="69"/>
      <c r="AC356" s="69"/>
      <c r="AD356" s="69"/>
      <c r="AE356" s="69"/>
      <c r="AF356" s="69"/>
      <c r="AG356" s="69"/>
      <c r="AH356" s="69"/>
      <c r="AI356" s="69"/>
      <c r="AJ356" s="69"/>
      <c r="AK356" s="69"/>
    </row>
    <row r="357" spans="5:37" x14ac:dyDescent="0.25">
      <c r="E357" s="69"/>
      <c r="H357" s="69"/>
      <c r="I357" s="69"/>
      <c r="J357" s="69"/>
      <c r="L357" s="69"/>
      <c r="M357" s="69"/>
      <c r="N357" s="69"/>
      <c r="O357" s="69"/>
      <c r="V357" s="433"/>
      <c r="W357" s="434"/>
      <c r="Z357" s="69"/>
      <c r="AA357" s="69"/>
      <c r="AB357" s="69"/>
      <c r="AC357" s="69"/>
      <c r="AD357" s="69"/>
      <c r="AE357" s="69"/>
      <c r="AF357" s="69"/>
      <c r="AG357" s="69"/>
      <c r="AH357" s="69"/>
      <c r="AI357" s="69"/>
      <c r="AJ357" s="69"/>
      <c r="AK357" s="69"/>
    </row>
    <row r="358" spans="5:37" x14ac:dyDescent="0.25">
      <c r="E358" s="69"/>
      <c r="H358" s="69"/>
      <c r="I358" s="69"/>
      <c r="J358" s="69"/>
      <c r="L358" s="69"/>
      <c r="M358" s="69"/>
      <c r="N358" s="69"/>
      <c r="O358" s="69"/>
      <c r="V358" s="433"/>
      <c r="W358" s="434"/>
      <c r="Z358" s="69"/>
      <c r="AA358" s="69"/>
      <c r="AB358" s="69"/>
      <c r="AC358" s="69"/>
      <c r="AD358" s="69"/>
      <c r="AE358" s="69"/>
      <c r="AF358" s="69"/>
      <c r="AG358" s="69"/>
      <c r="AH358" s="69"/>
      <c r="AI358" s="69"/>
      <c r="AJ358" s="69"/>
      <c r="AK358" s="69"/>
    </row>
    <row r="359" spans="5:37" x14ac:dyDescent="0.25">
      <c r="E359" s="69"/>
      <c r="H359" s="69"/>
      <c r="I359" s="69"/>
      <c r="J359" s="69"/>
      <c r="L359" s="69"/>
      <c r="M359" s="69"/>
      <c r="N359" s="69"/>
      <c r="O359" s="69"/>
      <c r="V359" s="433"/>
      <c r="W359" s="434"/>
      <c r="Z359" s="69"/>
      <c r="AA359" s="69"/>
      <c r="AB359" s="69"/>
      <c r="AC359" s="69"/>
      <c r="AD359" s="69"/>
      <c r="AE359" s="69"/>
      <c r="AF359" s="69"/>
      <c r="AG359" s="69"/>
      <c r="AH359" s="69"/>
      <c r="AI359" s="69"/>
      <c r="AJ359" s="69"/>
      <c r="AK359" s="69"/>
    </row>
    <row r="360" spans="5:37" x14ac:dyDescent="0.25">
      <c r="E360" s="69"/>
      <c r="H360" s="69"/>
      <c r="I360" s="69"/>
      <c r="J360" s="69"/>
      <c r="L360" s="69"/>
      <c r="M360" s="69"/>
      <c r="N360" s="69"/>
      <c r="O360" s="69"/>
      <c r="V360" s="433"/>
      <c r="W360" s="434"/>
      <c r="Z360" s="69"/>
      <c r="AA360" s="69"/>
      <c r="AB360" s="69"/>
      <c r="AC360" s="69"/>
      <c r="AD360" s="69"/>
      <c r="AE360" s="69"/>
      <c r="AF360" s="69"/>
      <c r="AG360" s="69"/>
      <c r="AH360" s="69"/>
      <c r="AI360" s="69"/>
      <c r="AJ360" s="69"/>
      <c r="AK360" s="69"/>
    </row>
    <row r="361" spans="5:37" x14ac:dyDescent="0.25">
      <c r="E361" s="69"/>
      <c r="H361" s="69"/>
      <c r="I361" s="69"/>
      <c r="J361" s="69"/>
      <c r="L361" s="69"/>
      <c r="M361" s="69"/>
      <c r="N361" s="69"/>
      <c r="O361" s="69"/>
      <c r="V361" s="433"/>
      <c r="W361" s="434"/>
      <c r="Z361" s="69"/>
      <c r="AA361" s="69"/>
      <c r="AB361" s="69"/>
      <c r="AC361" s="69"/>
      <c r="AD361" s="69"/>
      <c r="AE361" s="69"/>
      <c r="AF361" s="69"/>
      <c r="AG361" s="69"/>
      <c r="AH361" s="69"/>
      <c r="AI361" s="69"/>
      <c r="AJ361" s="69"/>
      <c r="AK361" s="69"/>
    </row>
    <row r="362" spans="5:37" x14ac:dyDescent="0.25">
      <c r="E362" s="69"/>
      <c r="H362" s="69"/>
      <c r="I362" s="69"/>
      <c r="J362" s="69"/>
      <c r="L362" s="69"/>
      <c r="M362" s="69"/>
      <c r="N362" s="69"/>
      <c r="O362" s="69"/>
      <c r="V362" s="433"/>
      <c r="W362" s="434"/>
      <c r="Z362" s="69"/>
      <c r="AA362" s="69"/>
      <c r="AB362" s="69"/>
      <c r="AC362" s="69"/>
      <c r="AD362" s="69"/>
      <c r="AE362" s="69"/>
      <c r="AF362" s="69"/>
      <c r="AG362" s="69"/>
      <c r="AH362" s="69"/>
      <c r="AI362" s="69"/>
      <c r="AJ362" s="69"/>
      <c r="AK362" s="69"/>
    </row>
    <row r="363" spans="5:37" x14ac:dyDescent="0.25">
      <c r="E363" s="69"/>
      <c r="H363" s="69"/>
      <c r="I363" s="69"/>
      <c r="J363" s="69"/>
      <c r="L363" s="69"/>
      <c r="M363" s="69"/>
      <c r="N363" s="69"/>
      <c r="O363" s="69"/>
      <c r="V363" s="433"/>
      <c r="W363" s="434"/>
      <c r="Z363" s="69"/>
      <c r="AA363" s="69"/>
      <c r="AB363" s="69"/>
      <c r="AC363" s="69"/>
      <c r="AD363" s="69"/>
      <c r="AE363" s="69"/>
      <c r="AF363" s="69"/>
      <c r="AG363" s="69"/>
      <c r="AH363" s="69"/>
      <c r="AI363" s="69"/>
      <c r="AJ363" s="69"/>
      <c r="AK363" s="69"/>
    </row>
    <row r="364" spans="5:37" x14ac:dyDescent="0.25">
      <c r="E364" s="69"/>
      <c r="H364" s="69"/>
      <c r="I364" s="69"/>
      <c r="J364" s="69"/>
      <c r="L364" s="69"/>
      <c r="M364" s="69"/>
      <c r="N364" s="69"/>
      <c r="O364" s="69"/>
      <c r="V364" s="433"/>
      <c r="W364" s="434"/>
      <c r="Z364" s="69"/>
      <c r="AA364" s="69"/>
      <c r="AB364" s="69"/>
      <c r="AC364" s="69"/>
      <c r="AD364" s="69"/>
      <c r="AE364" s="69"/>
      <c r="AF364" s="69"/>
      <c r="AG364" s="69"/>
      <c r="AH364" s="69"/>
      <c r="AI364" s="69"/>
      <c r="AJ364" s="69"/>
      <c r="AK364" s="69"/>
    </row>
    <row r="365" spans="5:37" x14ac:dyDescent="0.25">
      <c r="E365" s="69"/>
      <c r="H365" s="69"/>
      <c r="I365" s="69"/>
      <c r="J365" s="69"/>
      <c r="L365" s="69"/>
      <c r="M365" s="69"/>
      <c r="N365" s="69"/>
      <c r="O365" s="69"/>
      <c r="V365" s="433"/>
      <c r="W365" s="434"/>
      <c r="Z365" s="69"/>
      <c r="AA365" s="69"/>
      <c r="AB365" s="69"/>
      <c r="AC365" s="69"/>
      <c r="AD365" s="69"/>
      <c r="AE365" s="69"/>
      <c r="AF365" s="69"/>
      <c r="AG365" s="69"/>
      <c r="AH365" s="69"/>
      <c r="AI365" s="69"/>
      <c r="AJ365" s="69"/>
      <c r="AK365" s="69"/>
    </row>
    <row r="366" spans="5:37" x14ac:dyDescent="0.25">
      <c r="E366" s="69"/>
      <c r="H366" s="69"/>
      <c r="I366" s="69"/>
      <c r="J366" s="69"/>
      <c r="L366" s="69"/>
      <c r="M366" s="69"/>
      <c r="N366" s="69"/>
      <c r="O366" s="69"/>
      <c r="V366" s="433"/>
      <c r="W366" s="434"/>
      <c r="Z366" s="69"/>
      <c r="AA366" s="69"/>
      <c r="AB366" s="69"/>
      <c r="AC366" s="69"/>
      <c r="AD366" s="69"/>
      <c r="AE366" s="69"/>
      <c r="AF366" s="69"/>
      <c r="AG366" s="69"/>
      <c r="AH366" s="69"/>
      <c r="AI366" s="69"/>
      <c r="AJ366" s="69"/>
      <c r="AK366" s="69"/>
    </row>
    <row r="367" spans="5:37" x14ac:dyDescent="0.25">
      <c r="E367" s="69"/>
      <c r="H367" s="69"/>
      <c r="I367" s="69"/>
      <c r="J367" s="69"/>
      <c r="L367" s="69"/>
      <c r="M367" s="69"/>
      <c r="N367" s="69"/>
      <c r="O367" s="69"/>
      <c r="V367" s="433"/>
      <c r="W367" s="434"/>
      <c r="Z367" s="69"/>
      <c r="AA367" s="69"/>
      <c r="AB367" s="69"/>
      <c r="AC367" s="69"/>
      <c r="AD367" s="69"/>
      <c r="AE367" s="69"/>
      <c r="AF367" s="69"/>
      <c r="AG367" s="69"/>
      <c r="AH367" s="69"/>
      <c r="AI367" s="69"/>
      <c r="AJ367" s="69"/>
      <c r="AK367" s="69"/>
    </row>
    <row r="368" spans="5:37" x14ac:dyDescent="0.25">
      <c r="E368" s="69"/>
      <c r="H368" s="69"/>
      <c r="I368" s="69"/>
      <c r="J368" s="69"/>
      <c r="L368" s="69"/>
      <c r="M368" s="69"/>
      <c r="N368" s="69"/>
      <c r="O368" s="69"/>
      <c r="V368" s="433"/>
      <c r="W368" s="434"/>
      <c r="Z368" s="69"/>
      <c r="AA368" s="69"/>
      <c r="AB368" s="69"/>
      <c r="AC368" s="69"/>
      <c r="AD368" s="69"/>
      <c r="AE368" s="69"/>
      <c r="AF368" s="69"/>
      <c r="AG368" s="69"/>
      <c r="AH368" s="69"/>
      <c r="AI368" s="69"/>
      <c r="AJ368" s="69"/>
      <c r="AK368" s="69"/>
    </row>
    <row r="369" spans="5:37" x14ac:dyDescent="0.25">
      <c r="E369" s="69"/>
      <c r="H369" s="69"/>
      <c r="I369" s="69"/>
      <c r="J369" s="69"/>
      <c r="L369" s="69"/>
      <c r="M369" s="69"/>
      <c r="N369" s="69"/>
      <c r="O369" s="69"/>
      <c r="V369" s="433"/>
      <c r="W369" s="434"/>
      <c r="Z369" s="69"/>
      <c r="AA369" s="69"/>
      <c r="AB369" s="69"/>
      <c r="AC369" s="69"/>
      <c r="AD369" s="69"/>
      <c r="AE369" s="69"/>
      <c r="AF369" s="69"/>
      <c r="AG369" s="69"/>
      <c r="AH369" s="69"/>
      <c r="AI369" s="69"/>
      <c r="AJ369" s="69"/>
      <c r="AK369" s="69"/>
    </row>
    <row r="370" spans="5:37" x14ac:dyDescent="0.25">
      <c r="E370" s="69"/>
      <c r="H370" s="69"/>
      <c r="I370" s="69"/>
      <c r="J370" s="69"/>
      <c r="L370" s="69"/>
      <c r="M370" s="69"/>
      <c r="N370" s="69"/>
      <c r="O370" s="69"/>
      <c r="V370" s="433"/>
      <c r="W370" s="434"/>
      <c r="Z370" s="69"/>
      <c r="AA370" s="69"/>
      <c r="AB370" s="69"/>
      <c r="AC370" s="69"/>
      <c r="AD370" s="69"/>
      <c r="AE370" s="69"/>
      <c r="AF370" s="69"/>
      <c r="AG370" s="69"/>
      <c r="AH370" s="69"/>
      <c r="AI370" s="69"/>
      <c r="AJ370" s="69"/>
      <c r="AK370" s="69"/>
    </row>
    <row r="371" spans="5:37" x14ac:dyDescent="0.25">
      <c r="E371" s="69"/>
      <c r="H371" s="69"/>
      <c r="I371" s="69"/>
      <c r="J371" s="69"/>
      <c r="L371" s="69"/>
      <c r="M371" s="69"/>
      <c r="N371" s="69"/>
      <c r="O371" s="69"/>
      <c r="V371" s="433"/>
      <c r="W371" s="434"/>
      <c r="Z371" s="69"/>
      <c r="AA371" s="69"/>
      <c r="AB371" s="69"/>
      <c r="AC371" s="69"/>
      <c r="AD371" s="69"/>
      <c r="AE371" s="69"/>
      <c r="AF371" s="69"/>
      <c r="AG371" s="69"/>
      <c r="AH371" s="69"/>
      <c r="AI371" s="69"/>
      <c r="AJ371" s="69"/>
      <c r="AK371" s="69"/>
    </row>
    <row r="372" spans="5:37" x14ac:dyDescent="0.25">
      <c r="E372" s="69"/>
      <c r="H372" s="69"/>
      <c r="I372" s="69"/>
      <c r="J372" s="69"/>
      <c r="L372" s="69"/>
      <c r="M372" s="69"/>
      <c r="N372" s="69"/>
      <c r="O372" s="69"/>
      <c r="V372" s="433"/>
      <c r="W372" s="434"/>
      <c r="Z372" s="69"/>
      <c r="AA372" s="69"/>
      <c r="AB372" s="69"/>
      <c r="AC372" s="69"/>
      <c r="AD372" s="69"/>
      <c r="AE372" s="69"/>
      <c r="AF372" s="69"/>
      <c r="AG372" s="69"/>
      <c r="AH372" s="69"/>
      <c r="AI372" s="69"/>
      <c r="AJ372" s="69"/>
      <c r="AK372" s="69"/>
    </row>
    <row r="373" spans="5:37" x14ac:dyDescent="0.25">
      <c r="E373" s="69"/>
      <c r="H373" s="69"/>
      <c r="I373" s="69"/>
      <c r="J373" s="69"/>
      <c r="L373" s="69"/>
      <c r="M373" s="69"/>
      <c r="N373" s="69"/>
      <c r="O373" s="69"/>
      <c r="V373" s="433"/>
      <c r="W373" s="434"/>
      <c r="Z373" s="69"/>
      <c r="AA373" s="69"/>
      <c r="AB373" s="69"/>
      <c r="AC373" s="69"/>
      <c r="AD373" s="69"/>
      <c r="AE373" s="69"/>
      <c r="AF373" s="69"/>
      <c r="AG373" s="69"/>
      <c r="AH373" s="69"/>
      <c r="AI373" s="69"/>
      <c r="AJ373" s="69"/>
      <c r="AK373" s="69"/>
    </row>
    <row r="374" spans="5:37" x14ac:dyDescent="0.25">
      <c r="E374" s="69"/>
      <c r="H374" s="69"/>
      <c r="I374" s="69"/>
      <c r="J374" s="69"/>
      <c r="L374" s="69"/>
      <c r="M374" s="69"/>
      <c r="N374" s="69"/>
      <c r="O374" s="69"/>
      <c r="V374" s="433"/>
      <c r="W374" s="434"/>
      <c r="Z374" s="69"/>
      <c r="AA374" s="69"/>
      <c r="AB374" s="69"/>
      <c r="AC374" s="69"/>
      <c r="AD374" s="69"/>
      <c r="AE374" s="69"/>
      <c r="AF374" s="69"/>
      <c r="AG374" s="69"/>
      <c r="AH374" s="69"/>
      <c r="AI374" s="69"/>
      <c r="AJ374" s="69"/>
      <c r="AK374" s="69"/>
    </row>
    <row r="375" spans="5:37" x14ac:dyDescent="0.25">
      <c r="E375" s="69"/>
      <c r="H375" s="69"/>
      <c r="I375" s="69"/>
      <c r="J375" s="69"/>
      <c r="L375" s="69"/>
      <c r="M375" s="69"/>
      <c r="N375" s="69"/>
      <c r="O375" s="69"/>
      <c r="V375" s="433"/>
      <c r="W375" s="434"/>
      <c r="Z375" s="69"/>
      <c r="AA375" s="69"/>
      <c r="AB375" s="69"/>
      <c r="AC375" s="69"/>
      <c r="AD375" s="69"/>
      <c r="AE375" s="69"/>
      <c r="AF375" s="69"/>
      <c r="AG375" s="69"/>
      <c r="AH375" s="69"/>
      <c r="AI375" s="69"/>
      <c r="AJ375" s="69"/>
      <c r="AK375" s="69"/>
    </row>
    <row r="376" spans="5:37" x14ac:dyDescent="0.25">
      <c r="E376" s="69"/>
      <c r="H376" s="69"/>
      <c r="I376" s="69"/>
      <c r="J376" s="69"/>
      <c r="L376" s="69"/>
      <c r="M376" s="69"/>
      <c r="N376" s="69"/>
      <c r="O376" s="69"/>
      <c r="V376" s="433"/>
      <c r="W376" s="434"/>
      <c r="Z376" s="69"/>
      <c r="AA376" s="69"/>
      <c r="AB376" s="69"/>
      <c r="AC376" s="69"/>
      <c r="AD376" s="69"/>
      <c r="AE376" s="69"/>
      <c r="AF376" s="69"/>
      <c r="AG376" s="69"/>
      <c r="AH376" s="69"/>
      <c r="AI376" s="69"/>
      <c r="AJ376" s="69"/>
      <c r="AK376" s="69"/>
    </row>
    <row r="377" spans="5:37" x14ac:dyDescent="0.25">
      <c r="E377" s="69"/>
      <c r="H377" s="69"/>
      <c r="I377" s="69"/>
      <c r="J377" s="69"/>
      <c r="L377" s="69"/>
      <c r="M377" s="69"/>
      <c r="N377" s="69"/>
      <c r="O377" s="69"/>
      <c r="V377" s="433"/>
      <c r="W377" s="434"/>
      <c r="Z377" s="69"/>
      <c r="AA377" s="69"/>
      <c r="AB377" s="69"/>
      <c r="AC377" s="69"/>
      <c r="AD377" s="69"/>
      <c r="AE377" s="69"/>
      <c r="AF377" s="69"/>
      <c r="AG377" s="69"/>
      <c r="AH377" s="69"/>
      <c r="AI377" s="69"/>
      <c r="AJ377" s="69"/>
      <c r="AK377" s="69"/>
    </row>
    <row r="378" spans="5:37" x14ac:dyDescent="0.25">
      <c r="E378" s="69"/>
      <c r="H378" s="69"/>
      <c r="I378" s="69"/>
      <c r="J378" s="69"/>
      <c r="L378" s="69"/>
      <c r="M378" s="69"/>
      <c r="N378" s="69"/>
      <c r="O378" s="69"/>
      <c r="V378" s="433"/>
      <c r="W378" s="434"/>
      <c r="Z378" s="69"/>
      <c r="AA378" s="69"/>
      <c r="AB378" s="69"/>
      <c r="AC378" s="69"/>
      <c r="AD378" s="69"/>
      <c r="AE378" s="69"/>
      <c r="AF378" s="69"/>
      <c r="AG378" s="69"/>
      <c r="AH378" s="69"/>
      <c r="AI378" s="69"/>
      <c r="AJ378" s="69"/>
      <c r="AK378" s="69"/>
    </row>
    <row r="379" spans="5:37" x14ac:dyDescent="0.25">
      <c r="E379" s="69"/>
      <c r="H379" s="69"/>
      <c r="I379" s="69"/>
      <c r="J379" s="69"/>
      <c r="L379" s="69"/>
      <c r="M379" s="69"/>
      <c r="N379" s="69"/>
      <c r="O379" s="69"/>
      <c r="V379" s="433"/>
      <c r="W379" s="434"/>
      <c r="Z379" s="69"/>
      <c r="AA379" s="69"/>
      <c r="AB379" s="69"/>
      <c r="AC379" s="69"/>
      <c r="AD379" s="69"/>
      <c r="AE379" s="69"/>
      <c r="AF379" s="69"/>
      <c r="AG379" s="69"/>
      <c r="AH379" s="69"/>
      <c r="AI379" s="69"/>
      <c r="AJ379" s="69"/>
      <c r="AK379" s="69"/>
    </row>
    <row r="380" spans="5:37" x14ac:dyDescent="0.25">
      <c r="E380" s="69"/>
      <c r="H380" s="69"/>
      <c r="I380" s="69"/>
      <c r="J380" s="69"/>
      <c r="L380" s="69"/>
      <c r="M380" s="69"/>
      <c r="N380" s="69"/>
      <c r="O380" s="69"/>
      <c r="V380" s="433"/>
      <c r="W380" s="434"/>
      <c r="Z380" s="69"/>
      <c r="AA380" s="69"/>
      <c r="AB380" s="69"/>
      <c r="AC380" s="69"/>
      <c r="AD380" s="69"/>
      <c r="AE380" s="69"/>
      <c r="AF380" s="69"/>
      <c r="AG380" s="69"/>
      <c r="AH380" s="69"/>
      <c r="AI380" s="69"/>
      <c r="AJ380" s="69"/>
      <c r="AK380" s="69"/>
    </row>
    <row r="381" spans="5:37" x14ac:dyDescent="0.25">
      <c r="E381" s="69"/>
      <c r="H381" s="69"/>
      <c r="I381" s="69"/>
      <c r="J381" s="69"/>
      <c r="L381" s="69"/>
      <c r="M381" s="69"/>
      <c r="N381" s="69"/>
      <c r="O381" s="69"/>
      <c r="V381" s="433"/>
      <c r="W381" s="434"/>
      <c r="Z381" s="69"/>
      <c r="AA381" s="69"/>
      <c r="AB381" s="69"/>
      <c r="AC381" s="69"/>
      <c r="AD381" s="69"/>
      <c r="AE381" s="69"/>
      <c r="AF381" s="69"/>
      <c r="AG381" s="69"/>
      <c r="AH381" s="69"/>
      <c r="AI381" s="69"/>
      <c r="AJ381" s="69"/>
      <c r="AK381" s="69"/>
    </row>
    <row r="382" spans="5:37" x14ac:dyDescent="0.25">
      <c r="E382" s="69"/>
      <c r="H382" s="69"/>
      <c r="I382" s="69"/>
      <c r="J382" s="69"/>
      <c r="L382" s="69"/>
      <c r="M382" s="69"/>
      <c r="N382" s="69"/>
      <c r="O382" s="69"/>
      <c r="V382" s="433"/>
      <c r="W382" s="434"/>
      <c r="Z382" s="69"/>
      <c r="AA382" s="69"/>
      <c r="AB382" s="69"/>
      <c r="AC382" s="69"/>
      <c r="AD382" s="69"/>
      <c r="AE382" s="69"/>
      <c r="AF382" s="69"/>
      <c r="AG382" s="69"/>
      <c r="AH382" s="69"/>
      <c r="AI382" s="69"/>
      <c r="AJ382" s="69"/>
      <c r="AK382" s="69"/>
    </row>
    <row r="383" spans="5:37" x14ac:dyDescent="0.25">
      <c r="E383" s="69"/>
      <c r="H383" s="69"/>
      <c r="I383" s="69"/>
      <c r="J383" s="69"/>
      <c r="L383" s="69"/>
      <c r="M383" s="69"/>
      <c r="N383" s="69"/>
      <c r="O383" s="69"/>
      <c r="V383" s="433"/>
      <c r="W383" s="434"/>
      <c r="Z383" s="69"/>
      <c r="AA383" s="69"/>
      <c r="AB383" s="69"/>
      <c r="AC383" s="69"/>
      <c r="AD383" s="69"/>
      <c r="AE383" s="69"/>
      <c r="AF383" s="69"/>
      <c r="AG383" s="69"/>
      <c r="AH383" s="69"/>
      <c r="AI383" s="69"/>
      <c r="AJ383" s="69"/>
      <c r="AK383" s="69"/>
    </row>
    <row r="384" spans="5:37" x14ac:dyDescent="0.25">
      <c r="E384" s="69"/>
      <c r="H384" s="69"/>
      <c r="I384" s="69"/>
      <c r="J384" s="69"/>
      <c r="L384" s="69"/>
      <c r="M384" s="69"/>
      <c r="N384" s="69"/>
      <c r="O384" s="69"/>
      <c r="V384" s="433"/>
      <c r="W384" s="434"/>
      <c r="Z384" s="69"/>
      <c r="AA384" s="69"/>
      <c r="AB384" s="69"/>
      <c r="AC384" s="69"/>
      <c r="AD384" s="69"/>
      <c r="AE384" s="69"/>
      <c r="AF384" s="69"/>
      <c r="AG384" s="69"/>
      <c r="AH384" s="69"/>
      <c r="AI384" s="69"/>
      <c r="AJ384" s="69"/>
      <c r="AK384" s="69"/>
    </row>
    <row r="385" spans="5:37" x14ac:dyDescent="0.25">
      <c r="E385" s="69"/>
      <c r="H385" s="69"/>
      <c r="I385" s="69"/>
      <c r="J385" s="69"/>
      <c r="L385" s="69"/>
      <c r="M385" s="69"/>
      <c r="N385" s="69"/>
      <c r="O385" s="69"/>
      <c r="V385" s="433"/>
      <c r="W385" s="434"/>
      <c r="Z385" s="69"/>
      <c r="AA385" s="69"/>
      <c r="AB385" s="69"/>
      <c r="AC385" s="69"/>
      <c r="AD385" s="69"/>
      <c r="AE385" s="69"/>
      <c r="AF385" s="69"/>
      <c r="AG385" s="69"/>
      <c r="AH385" s="69"/>
      <c r="AI385" s="69"/>
      <c r="AJ385" s="69"/>
      <c r="AK385" s="69"/>
    </row>
    <row r="386" spans="5:37" x14ac:dyDescent="0.25">
      <c r="E386" s="69"/>
      <c r="H386" s="69"/>
      <c r="I386" s="69"/>
      <c r="J386" s="69"/>
      <c r="L386" s="69"/>
      <c r="M386" s="69"/>
      <c r="N386" s="69"/>
      <c r="O386" s="69"/>
      <c r="V386" s="433"/>
      <c r="W386" s="434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/>
      <c r="AK386" s="69"/>
    </row>
    <row r="387" spans="5:37" x14ac:dyDescent="0.25">
      <c r="E387" s="69"/>
      <c r="H387" s="69"/>
      <c r="I387" s="69"/>
      <c r="J387" s="69"/>
      <c r="L387" s="69"/>
      <c r="M387" s="69"/>
      <c r="N387" s="69"/>
      <c r="O387" s="69"/>
      <c r="V387" s="433"/>
      <c r="W387" s="434"/>
      <c r="Z387" s="69"/>
      <c r="AA387" s="69"/>
      <c r="AB387" s="69"/>
      <c r="AC387" s="69"/>
      <c r="AD387" s="69"/>
      <c r="AE387" s="69"/>
      <c r="AF387" s="69"/>
      <c r="AG387" s="69"/>
      <c r="AH387" s="69"/>
      <c r="AI387" s="69"/>
      <c r="AJ387" s="69"/>
      <c r="AK387" s="69"/>
    </row>
    <row r="388" spans="5:37" x14ac:dyDescent="0.25">
      <c r="E388" s="69"/>
      <c r="H388" s="69"/>
      <c r="I388" s="69"/>
      <c r="J388" s="69"/>
      <c r="L388" s="69"/>
      <c r="M388" s="69"/>
      <c r="N388" s="69"/>
      <c r="O388" s="69"/>
      <c r="V388" s="433"/>
      <c r="W388" s="434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/>
      <c r="AK388" s="69"/>
    </row>
    <row r="389" spans="5:37" x14ac:dyDescent="0.25">
      <c r="E389" s="69"/>
      <c r="H389" s="69"/>
      <c r="I389" s="69"/>
      <c r="J389" s="69"/>
      <c r="L389" s="69"/>
      <c r="M389" s="69"/>
      <c r="N389" s="69"/>
      <c r="O389" s="69"/>
      <c r="V389" s="433"/>
      <c r="W389" s="434"/>
      <c r="Z389" s="69"/>
      <c r="AA389" s="69"/>
      <c r="AB389" s="69"/>
      <c r="AC389" s="69"/>
      <c r="AD389" s="69"/>
      <c r="AE389" s="69"/>
      <c r="AF389" s="69"/>
      <c r="AG389" s="69"/>
      <c r="AH389" s="69"/>
      <c r="AI389" s="69"/>
      <c r="AJ389" s="69"/>
      <c r="AK389" s="69"/>
    </row>
    <row r="390" spans="5:37" x14ac:dyDescent="0.25">
      <c r="E390" s="69"/>
      <c r="H390" s="69"/>
      <c r="I390" s="69"/>
      <c r="J390" s="69"/>
      <c r="L390" s="69"/>
      <c r="M390" s="69"/>
      <c r="N390" s="69"/>
      <c r="O390" s="69"/>
      <c r="V390" s="433"/>
      <c r="W390" s="434"/>
      <c r="Z390" s="69"/>
      <c r="AA390" s="69"/>
      <c r="AB390" s="69"/>
      <c r="AC390" s="69"/>
      <c r="AD390" s="69"/>
      <c r="AE390" s="69"/>
      <c r="AF390" s="69"/>
      <c r="AG390" s="69"/>
      <c r="AH390" s="69"/>
      <c r="AI390" s="69"/>
      <c r="AJ390" s="69"/>
      <c r="AK390" s="69"/>
    </row>
    <row r="391" spans="5:37" x14ac:dyDescent="0.25">
      <c r="E391" s="69"/>
      <c r="H391" s="69"/>
      <c r="I391" s="69"/>
      <c r="J391" s="69"/>
      <c r="L391" s="69"/>
      <c r="M391" s="69"/>
      <c r="N391" s="69"/>
      <c r="O391" s="69"/>
      <c r="V391" s="433"/>
      <c r="W391" s="434"/>
      <c r="Z391" s="69"/>
      <c r="AA391" s="69"/>
      <c r="AB391" s="69"/>
      <c r="AC391" s="69"/>
      <c r="AD391" s="69"/>
      <c r="AE391" s="69"/>
      <c r="AF391" s="69"/>
      <c r="AG391" s="69"/>
      <c r="AH391" s="69"/>
      <c r="AI391" s="69"/>
      <c r="AJ391" s="69"/>
      <c r="AK391" s="69"/>
    </row>
    <row r="392" spans="5:37" x14ac:dyDescent="0.25">
      <c r="E392" s="69"/>
      <c r="H392" s="69"/>
      <c r="I392" s="69"/>
      <c r="J392" s="69"/>
      <c r="L392" s="69"/>
      <c r="M392" s="69"/>
      <c r="N392" s="69"/>
      <c r="O392" s="69"/>
      <c r="V392" s="433"/>
      <c r="W392" s="434"/>
      <c r="Z392" s="69"/>
      <c r="AA392" s="69"/>
      <c r="AB392" s="69"/>
      <c r="AC392" s="69"/>
      <c r="AD392" s="69"/>
      <c r="AE392" s="69"/>
      <c r="AF392" s="69"/>
      <c r="AG392" s="69"/>
      <c r="AH392" s="69"/>
      <c r="AI392" s="69"/>
      <c r="AJ392" s="69"/>
      <c r="AK392" s="69"/>
    </row>
    <row r="393" spans="5:37" x14ac:dyDescent="0.25">
      <c r="E393" s="69"/>
      <c r="H393" s="69"/>
      <c r="I393" s="69"/>
      <c r="J393" s="69"/>
      <c r="L393" s="69"/>
      <c r="M393" s="69"/>
      <c r="N393" s="69"/>
      <c r="O393" s="69"/>
      <c r="V393" s="433"/>
      <c r="W393" s="434"/>
      <c r="Z393" s="69"/>
      <c r="AA393" s="69"/>
      <c r="AB393" s="69"/>
      <c r="AC393" s="69"/>
      <c r="AD393" s="69"/>
      <c r="AE393" s="69"/>
      <c r="AF393" s="69"/>
      <c r="AG393" s="69"/>
      <c r="AH393" s="69"/>
      <c r="AI393" s="69"/>
      <c r="AJ393" s="69"/>
      <c r="AK393" s="69"/>
    </row>
    <row r="394" spans="5:37" x14ac:dyDescent="0.25">
      <c r="E394" s="69"/>
      <c r="H394" s="69"/>
      <c r="I394" s="69"/>
      <c r="J394" s="69"/>
      <c r="L394" s="69"/>
      <c r="M394" s="69"/>
      <c r="N394" s="69"/>
      <c r="O394" s="69"/>
      <c r="V394" s="433"/>
      <c r="W394" s="434"/>
      <c r="Z394" s="69"/>
      <c r="AA394" s="69"/>
      <c r="AB394" s="69"/>
      <c r="AC394" s="69"/>
      <c r="AD394" s="69"/>
      <c r="AE394" s="69"/>
      <c r="AF394" s="69"/>
      <c r="AG394" s="69"/>
      <c r="AH394" s="69"/>
      <c r="AI394" s="69"/>
      <c r="AJ394" s="69"/>
      <c r="AK394" s="69"/>
    </row>
    <row r="395" spans="5:37" x14ac:dyDescent="0.25">
      <c r="E395" s="69"/>
      <c r="H395" s="69"/>
      <c r="I395" s="69"/>
      <c r="J395" s="69"/>
      <c r="L395" s="69"/>
      <c r="M395" s="69"/>
      <c r="N395" s="69"/>
      <c r="O395" s="69"/>
      <c r="V395" s="433"/>
      <c r="W395" s="434"/>
      <c r="Z395" s="69"/>
      <c r="AA395" s="69"/>
      <c r="AB395" s="69"/>
      <c r="AC395" s="69"/>
      <c r="AD395" s="69"/>
      <c r="AE395" s="69"/>
      <c r="AF395" s="69"/>
      <c r="AG395" s="69"/>
      <c r="AH395" s="69"/>
      <c r="AI395" s="69"/>
      <c r="AJ395" s="69"/>
      <c r="AK395" s="69"/>
    </row>
    <row r="396" spans="5:37" x14ac:dyDescent="0.25">
      <c r="E396" s="69"/>
      <c r="H396" s="69"/>
      <c r="I396" s="69"/>
      <c r="J396" s="69"/>
      <c r="L396" s="69"/>
      <c r="M396" s="69"/>
      <c r="N396" s="69"/>
      <c r="O396" s="69"/>
      <c r="V396" s="433"/>
      <c r="W396" s="434"/>
      <c r="Z396" s="69"/>
      <c r="AA396" s="69"/>
      <c r="AB396" s="69"/>
      <c r="AC396" s="69"/>
      <c r="AD396" s="69"/>
      <c r="AE396" s="69"/>
      <c r="AF396" s="69"/>
      <c r="AG396" s="69"/>
      <c r="AH396" s="69"/>
      <c r="AI396" s="69"/>
      <c r="AJ396" s="69"/>
      <c r="AK396" s="69"/>
    </row>
    <row r="397" spans="5:37" x14ac:dyDescent="0.25">
      <c r="E397" s="69"/>
      <c r="H397" s="69"/>
      <c r="I397" s="69"/>
      <c r="J397" s="69"/>
      <c r="L397" s="69"/>
      <c r="M397" s="69"/>
      <c r="N397" s="69"/>
      <c r="O397" s="69"/>
      <c r="V397" s="433"/>
      <c r="W397" s="434"/>
      <c r="Z397" s="69"/>
      <c r="AA397" s="69"/>
      <c r="AB397" s="69"/>
      <c r="AC397" s="69"/>
      <c r="AD397" s="69"/>
      <c r="AE397" s="69"/>
      <c r="AF397" s="69"/>
      <c r="AG397" s="69"/>
      <c r="AH397" s="69"/>
      <c r="AI397" s="69"/>
      <c r="AJ397" s="69"/>
      <c r="AK397" s="69"/>
    </row>
    <row r="398" spans="5:37" x14ac:dyDescent="0.25">
      <c r="E398" s="69"/>
      <c r="H398" s="69"/>
      <c r="I398" s="69"/>
      <c r="J398" s="69"/>
      <c r="L398" s="69"/>
      <c r="M398" s="69"/>
      <c r="N398" s="69"/>
      <c r="O398" s="69"/>
      <c r="V398" s="433"/>
      <c r="W398" s="434"/>
      <c r="Z398" s="69"/>
      <c r="AA398" s="69"/>
      <c r="AB398" s="69"/>
      <c r="AC398" s="69"/>
      <c r="AD398" s="69"/>
      <c r="AE398" s="69"/>
      <c r="AF398" s="69"/>
      <c r="AG398" s="69"/>
      <c r="AH398" s="69"/>
      <c r="AI398" s="69"/>
      <c r="AJ398" s="69"/>
      <c r="AK398" s="69"/>
    </row>
    <row r="399" spans="5:37" x14ac:dyDescent="0.25">
      <c r="E399" s="69"/>
      <c r="H399" s="69"/>
      <c r="I399" s="69"/>
      <c r="J399" s="69"/>
      <c r="L399" s="69"/>
      <c r="M399" s="69"/>
      <c r="N399" s="69"/>
      <c r="O399" s="69"/>
      <c r="V399" s="433"/>
      <c r="W399" s="434"/>
      <c r="Z399" s="69"/>
      <c r="AA399" s="69"/>
      <c r="AB399" s="69"/>
      <c r="AC399" s="69"/>
      <c r="AD399" s="69"/>
      <c r="AE399" s="69"/>
      <c r="AF399" s="69"/>
      <c r="AG399" s="69"/>
      <c r="AH399" s="69"/>
      <c r="AI399" s="69"/>
      <c r="AJ399" s="69"/>
      <c r="AK399" s="69"/>
    </row>
    <row r="400" spans="5:37" x14ac:dyDescent="0.25">
      <c r="E400" s="69"/>
      <c r="H400" s="69"/>
      <c r="I400" s="69"/>
      <c r="J400" s="69"/>
      <c r="L400" s="69"/>
      <c r="M400" s="69"/>
      <c r="N400" s="69"/>
      <c r="O400" s="69"/>
      <c r="V400" s="433"/>
      <c r="W400" s="434"/>
      <c r="Z400" s="69"/>
      <c r="AA400" s="69"/>
      <c r="AB400" s="69"/>
      <c r="AC400" s="69"/>
      <c r="AD400" s="69"/>
      <c r="AE400" s="69"/>
      <c r="AF400" s="69"/>
      <c r="AG400" s="69"/>
      <c r="AH400" s="69"/>
      <c r="AI400" s="69"/>
      <c r="AJ400" s="69"/>
      <c r="AK400" s="69"/>
    </row>
    <row r="401" spans="5:37" x14ac:dyDescent="0.25">
      <c r="E401" s="69"/>
      <c r="H401" s="69"/>
      <c r="I401" s="69"/>
      <c r="J401" s="69"/>
      <c r="L401" s="69"/>
      <c r="M401" s="69"/>
      <c r="N401" s="69"/>
      <c r="O401" s="69"/>
      <c r="V401" s="433"/>
      <c r="W401" s="434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</row>
    <row r="402" spans="5:37" x14ac:dyDescent="0.2">
      <c r="E402" s="69"/>
      <c r="H402" s="69"/>
      <c r="I402" s="69"/>
      <c r="J402" s="69"/>
      <c r="L402" s="69"/>
      <c r="M402" s="69"/>
      <c r="N402" s="69"/>
      <c r="O402" s="69"/>
      <c r="V402" s="433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</row>
    <row r="406" spans="5:37" x14ac:dyDescent="0.25">
      <c r="E406" s="69"/>
      <c r="H406" s="69"/>
      <c r="I406" s="69"/>
      <c r="J406" s="69"/>
      <c r="L406" s="69"/>
      <c r="M406" s="69"/>
      <c r="N406" s="69"/>
      <c r="O406" s="69"/>
      <c r="V406" s="433"/>
      <c r="W406" s="434"/>
      <c r="Z406" s="69"/>
      <c r="AA406" s="69"/>
      <c r="AB406" s="69"/>
      <c r="AC406" s="69"/>
      <c r="AD406" s="69"/>
      <c r="AE406" s="69"/>
      <c r="AF406" s="69"/>
      <c r="AG406" s="69"/>
      <c r="AH406" s="69"/>
      <c r="AI406" s="69"/>
      <c r="AJ406" s="69"/>
      <c r="AK406" s="69"/>
    </row>
    <row r="407" spans="5:37" x14ac:dyDescent="0.25">
      <c r="E407" s="69"/>
      <c r="H407" s="69"/>
      <c r="I407" s="69"/>
      <c r="J407" s="69"/>
      <c r="L407" s="69"/>
      <c r="M407" s="69"/>
      <c r="N407" s="69"/>
      <c r="O407" s="69"/>
      <c r="V407" s="433"/>
      <c r="W407" s="434"/>
      <c r="Z407" s="69"/>
      <c r="AA407" s="69"/>
      <c r="AB407" s="69"/>
      <c r="AC407" s="69"/>
      <c r="AD407" s="69"/>
      <c r="AE407" s="69"/>
      <c r="AF407" s="69"/>
      <c r="AG407" s="69"/>
      <c r="AH407" s="69"/>
      <c r="AI407" s="69"/>
      <c r="AJ407" s="69"/>
      <c r="AK407" s="69"/>
    </row>
    <row r="408" spans="5:37" x14ac:dyDescent="0.25">
      <c r="E408" s="69"/>
      <c r="H408" s="69"/>
      <c r="I408" s="69"/>
      <c r="J408" s="69"/>
      <c r="L408" s="69"/>
      <c r="M408" s="69"/>
      <c r="N408" s="69"/>
      <c r="O408" s="69"/>
      <c r="V408" s="433"/>
      <c r="W408" s="434"/>
      <c r="Z408" s="69"/>
      <c r="AA408" s="69"/>
      <c r="AB408" s="69"/>
      <c r="AC408" s="69"/>
      <c r="AD408" s="69"/>
      <c r="AE408" s="69"/>
      <c r="AF408" s="69"/>
      <c r="AG408" s="69"/>
      <c r="AH408" s="69"/>
      <c r="AI408" s="69"/>
      <c r="AJ408" s="69"/>
      <c r="AK408" s="69"/>
    </row>
    <row r="409" spans="5:37" x14ac:dyDescent="0.25">
      <c r="E409" s="69"/>
      <c r="H409" s="69"/>
      <c r="I409" s="69"/>
      <c r="J409" s="69"/>
      <c r="L409" s="69"/>
      <c r="M409" s="69"/>
      <c r="N409" s="69"/>
      <c r="O409" s="69"/>
      <c r="V409" s="433"/>
      <c r="W409" s="434"/>
      <c r="Z409" s="69"/>
      <c r="AA409" s="69"/>
      <c r="AB409" s="69"/>
      <c r="AC409" s="69"/>
      <c r="AD409" s="69"/>
      <c r="AE409" s="69"/>
      <c r="AF409" s="69"/>
      <c r="AG409" s="69"/>
      <c r="AH409" s="69"/>
      <c r="AI409" s="69"/>
      <c r="AJ409" s="69"/>
      <c r="AK409" s="69"/>
    </row>
    <row r="410" spans="5:37" x14ac:dyDescent="0.25">
      <c r="E410" s="69"/>
      <c r="H410" s="69"/>
      <c r="I410" s="69"/>
      <c r="J410" s="69"/>
      <c r="L410" s="69"/>
      <c r="M410" s="69"/>
      <c r="N410" s="69"/>
      <c r="O410" s="69"/>
      <c r="V410" s="433"/>
      <c r="W410" s="434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/>
      <c r="AJ410" s="69"/>
      <c r="AK410" s="69"/>
    </row>
    <row r="411" spans="5:37" x14ac:dyDescent="0.25">
      <c r="E411" s="69"/>
      <c r="H411" s="69"/>
      <c r="I411" s="69"/>
      <c r="J411" s="69"/>
      <c r="L411" s="69"/>
      <c r="M411" s="69"/>
      <c r="N411" s="69"/>
      <c r="O411" s="69"/>
      <c r="V411" s="433"/>
      <c r="W411" s="434"/>
      <c r="Z411" s="69"/>
      <c r="AA411" s="69"/>
      <c r="AB411" s="69"/>
      <c r="AC411" s="69"/>
      <c r="AD411" s="69"/>
      <c r="AE411" s="69"/>
      <c r="AF411" s="69"/>
      <c r="AG411" s="69"/>
      <c r="AH411" s="69"/>
      <c r="AI411" s="69"/>
      <c r="AJ411" s="69"/>
      <c r="AK411" s="69"/>
    </row>
    <row r="412" spans="5:37" x14ac:dyDescent="0.25">
      <c r="E412" s="69"/>
      <c r="H412" s="69"/>
      <c r="I412" s="69"/>
      <c r="J412" s="69"/>
      <c r="L412" s="69"/>
      <c r="M412" s="69"/>
      <c r="N412" s="69"/>
      <c r="O412" s="69"/>
      <c r="V412" s="433"/>
      <c r="W412" s="434"/>
      <c r="Z412" s="69"/>
      <c r="AA412" s="69"/>
      <c r="AB412" s="69"/>
      <c r="AC412" s="69"/>
      <c r="AD412" s="69"/>
      <c r="AE412" s="69"/>
      <c r="AF412" s="69"/>
      <c r="AG412" s="69"/>
      <c r="AH412" s="69"/>
      <c r="AI412" s="69"/>
      <c r="AJ412" s="69"/>
      <c r="AK412" s="69"/>
    </row>
    <row r="413" spans="5:37" x14ac:dyDescent="0.25">
      <c r="E413" s="69"/>
      <c r="H413" s="69"/>
      <c r="I413" s="69"/>
      <c r="J413" s="69"/>
      <c r="L413" s="69"/>
      <c r="M413" s="69"/>
      <c r="N413" s="69"/>
      <c r="O413" s="69"/>
      <c r="V413" s="433"/>
      <c r="W413" s="434"/>
      <c r="Z413" s="69"/>
      <c r="AA413" s="69"/>
      <c r="AB413" s="69"/>
      <c r="AC413" s="69"/>
      <c r="AD413" s="69"/>
      <c r="AE413" s="69"/>
      <c r="AF413" s="69"/>
      <c r="AG413" s="69"/>
      <c r="AH413" s="69"/>
      <c r="AI413" s="69"/>
      <c r="AJ413" s="69"/>
      <c r="AK413" s="69"/>
    </row>
    <row r="414" spans="5:37" x14ac:dyDescent="0.25">
      <c r="E414" s="69"/>
      <c r="H414" s="69"/>
      <c r="I414" s="69"/>
      <c r="J414" s="69"/>
      <c r="L414" s="69"/>
      <c r="M414" s="69"/>
      <c r="N414" s="69"/>
      <c r="O414" s="69"/>
      <c r="V414" s="433"/>
      <c r="W414" s="434"/>
      <c r="Z414" s="69"/>
      <c r="AA414" s="69"/>
      <c r="AB414" s="69"/>
      <c r="AC414" s="69"/>
      <c r="AD414" s="69"/>
      <c r="AE414" s="69"/>
      <c r="AF414" s="69"/>
      <c r="AG414" s="69"/>
      <c r="AH414" s="69"/>
      <c r="AI414" s="69"/>
      <c r="AJ414" s="69"/>
      <c r="AK414" s="69"/>
    </row>
    <row r="415" spans="5:37" x14ac:dyDescent="0.25">
      <c r="E415" s="69"/>
      <c r="H415" s="69"/>
      <c r="I415" s="69"/>
      <c r="J415" s="69"/>
      <c r="L415" s="69"/>
      <c r="M415" s="69"/>
      <c r="N415" s="69"/>
      <c r="O415" s="69"/>
      <c r="V415" s="433"/>
      <c r="W415" s="434"/>
      <c r="Z415" s="69"/>
      <c r="AA415" s="69"/>
      <c r="AB415" s="69"/>
      <c r="AC415" s="69"/>
      <c r="AD415" s="69"/>
      <c r="AE415" s="69"/>
      <c r="AF415" s="69"/>
      <c r="AG415" s="69"/>
      <c r="AH415" s="69"/>
      <c r="AI415" s="69"/>
      <c r="AJ415" s="69"/>
      <c r="AK415" s="69"/>
    </row>
    <row r="416" spans="5:37" x14ac:dyDescent="0.25">
      <c r="E416" s="69"/>
      <c r="H416" s="69"/>
      <c r="I416" s="69"/>
      <c r="J416" s="69"/>
      <c r="L416" s="69"/>
      <c r="M416" s="69"/>
      <c r="N416" s="69"/>
      <c r="O416" s="69"/>
      <c r="V416" s="433"/>
      <c r="W416" s="434"/>
      <c r="Z416" s="69"/>
      <c r="AA416" s="69"/>
      <c r="AB416" s="69"/>
      <c r="AC416" s="69"/>
      <c r="AD416" s="69"/>
      <c r="AE416" s="69"/>
      <c r="AF416" s="69"/>
      <c r="AG416" s="69"/>
      <c r="AH416" s="69"/>
      <c r="AI416" s="69"/>
      <c r="AJ416" s="69"/>
      <c r="AK416" s="69"/>
    </row>
    <row r="417" spans="5:37" x14ac:dyDescent="0.25">
      <c r="E417" s="69"/>
      <c r="H417" s="69"/>
      <c r="I417" s="69"/>
      <c r="J417" s="69"/>
      <c r="L417" s="69"/>
      <c r="M417" s="69"/>
      <c r="N417" s="69"/>
      <c r="O417" s="69"/>
      <c r="V417" s="433"/>
      <c r="W417" s="434"/>
      <c r="Z417" s="69"/>
      <c r="AA417" s="69"/>
      <c r="AB417" s="69"/>
      <c r="AC417" s="69"/>
      <c r="AD417" s="69"/>
      <c r="AE417" s="69"/>
      <c r="AF417" s="69"/>
      <c r="AG417" s="69"/>
      <c r="AH417" s="69"/>
      <c r="AI417" s="69"/>
      <c r="AJ417" s="69"/>
      <c r="AK417" s="69"/>
    </row>
    <row r="418" spans="5:37" x14ac:dyDescent="0.25">
      <c r="E418" s="69"/>
      <c r="H418" s="69"/>
      <c r="I418" s="69"/>
      <c r="J418" s="69"/>
      <c r="L418" s="69"/>
      <c r="M418" s="69"/>
      <c r="N418" s="69"/>
      <c r="O418" s="69"/>
      <c r="V418" s="433"/>
      <c r="W418" s="434"/>
      <c r="Z418" s="69"/>
      <c r="AA418" s="69"/>
      <c r="AB418" s="69"/>
      <c r="AC418" s="69"/>
      <c r="AD418" s="69"/>
      <c r="AE418" s="69"/>
      <c r="AF418" s="69"/>
      <c r="AG418" s="69"/>
      <c r="AH418" s="69"/>
      <c r="AI418" s="69"/>
      <c r="AJ418" s="69"/>
      <c r="AK418" s="69"/>
    </row>
    <row r="419" spans="5:37" x14ac:dyDescent="0.25">
      <c r="E419" s="69"/>
      <c r="H419" s="69"/>
      <c r="I419" s="69"/>
      <c r="J419" s="69"/>
      <c r="L419" s="69"/>
      <c r="M419" s="69"/>
      <c r="N419" s="69"/>
      <c r="O419" s="69"/>
      <c r="V419" s="433"/>
      <c r="W419" s="434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</row>
    <row r="420" spans="5:37" x14ac:dyDescent="0.25">
      <c r="E420" s="69"/>
      <c r="H420" s="69"/>
      <c r="I420" s="69"/>
      <c r="J420" s="69"/>
      <c r="L420" s="69"/>
      <c r="M420" s="69"/>
      <c r="N420" s="69"/>
      <c r="O420" s="69"/>
      <c r="V420" s="433"/>
      <c r="W420" s="434"/>
      <c r="Z420" s="69"/>
      <c r="AA420" s="69"/>
      <c r="AB420" s="69"/>
      <c r="AC420" s="69"/>
      <c r="AD420" s="69"/>
      <c r="AE420" s="69"/>
      <c r="AF420" s="69"/>
      <c r="AG420" s="69"/>
      <c r="AH420" s="69"/>
      <c r="AI420" s="69"/>
      <c r="AJ420" s="69"/>
      <c r="AK420" s="69"/>
    </row>
    <row r="421" spans="5:37" x14ac:dyDescent="0.25">
      <c r="E421" s="69"/>
      <c r="H421" s="69"/>
      <c r="I421" s="69"/>
      <c r="J421" s="69"/>
      <c r="L421" s="69"/>
      <c r="M421" s="69"/>
      <c r="N421" s="69"/>
      <c r="O421" s="69"/>
      <c r="V421" s="433"/>
      <c r="W421" s="434"/>
      <c r="Z421" s="69"/>
      <c r="AA421" s="69"/>
      <c r="AB421" s="69"/>
      <c r="AC421" s="69"/>
      <c r="AD421" s="69"/>
      <c r="AE421" s="69"/>
      <c r="AF421" s="69"/>
      <c r="AG421" s="69"/>
      <c r="AH421" s="69"/>
      <c r="AI421" s="69"/>
      <c r="AJ421" s="69"/>
      <c r="AK421" s="69"/>
    </row>
    <row r="422" spans="5:37" x14ac:dyDescent="0.25">
      <c r="E422" s="69"/>
      <c r="H422" s="69"/>
      <c r="I422" s="69"/>
      <c r="J422" s="69"/>
      <c r="L422" s="69"/>
      <c r="M422" s="69"/>
      <c r="N422" s="69"/>
      <c r="O422" s="69"/>
      <c r="V422" s="433"/>
      <c r="W422" s="434"/>
      <c r="Z422" s="69"/>
      <c r="AA422" s="69"/>
      <c r="AB422" s="69"/>
      <c r="AC422" s="69"/>
      <c r="AD422" s="69"/>
      <c r="AE422" s="69"/>
      <c r="AF422" s="69"/>
      <c r="AG422" s="69"/>
      <c r="AH422" s="69"/>
      <c r="AI422" s="69"/>
      <c r="AJ422" s="69"/>
      <c r="AK422" s="69"/>
    </row>
    <row r="423" spans="5:37" x14ac:dyDescent="0.25">
      <c r="E423" s="69"/>
      <c r="H423" s="69"/>
      <c r="I423" s="69"/>
      <c r="J423" s="69"/>
      <c r="L423" s="69"/>
      <c r="M423" s="69"/>
      <c r="N423" s="69"/>
      <c r="O423" s="69"/>
      <c r="V423" s="433"/>
      <c r="W423" s="434"/>
      <c r="Z423" s="69"/>
      <c r="AA423" s="69"/>
      <c r="AB423" s="69"/>
      <c r="AC423" s="69"/>
      <c r="AD423" s="69"/>
      <c r="AE423" s="69"/>
      <c r="AF423" s="69"/>
      <c r="AG423" s="69"/>
      <c r="AH423" s="69"/>
      <c r="AI423" s="69"/>
      <c r="AJ423" s="69"/>
      <c r="AK423" s="69"/>
    </row>
    <row r="424" spans="5:37" x14ac:dyDescent="0.25">
      <c r="E424" s="69"/>
      <c r="H424" s="69"/>
      <c r="I424" s="69"/>
      <c r="J424" s="69"/>
      <c r="L424" s="69"/>
      <c r="M424" s="69"/>
      <c r="N424" s="69"/>
      <c r="O424" s="69"/>
      <c r="V424" s="433"/>
      <c r="W424" s="434"/>
      <c r="Z424" s="69"/>
      <c r="AA424" s="69"/>
      <c r="AB424" s="69"/>
      <c r="AC424" s="69"/>
      <c r="AD424" s="69"/>
      <c r="AE424" s="69"/>
      <c r="AF424" s="69"/>
      <c r="AG424" s="69"/>
      <c r="AH424" s="69"/>
      <c r="AI424" s="69"/>
      <c r="AJ424" s="69"/>
      <c r="AK424" s="69"/>
    </row>
    <row r="425" spans="5:37" x14ac:dyDescent="0.25">
      <c r="E425" s="69"/>
      <c r="H425" s="69"/>
      <c r="I425" s="69"/>
      <c r="J425" s="69"/>
      <c r="L425" s="69"/>
      <c r="M425" s="69"/>
      <c r="N425" s="69"/>
      <c r="O425" s="69"/>
      <c r="V425" s="433"/>
      <c r="W425" s="434"/>
      <c r="Z425" s="69"/>
      <c r="AA425" s="69"/>
      <c r="AB425" s="69"/>
      <c r="AC425" s="69"/>
      <c r="AD425" s="69"/>
      <c r="AE425" s="69"/>
      <c r="AF425" s="69"/>
      <c r="AG425" s="69"/>
      <c r="AH425" s="69"/>
      <c r="AI425" s="69"/>
      <c r="AJ425" s="69"/>
      <c r="AK425" s="69"/>
    </row>
    <row r="426" spans="5:37" x14ac:dyDescent="0.25">
      <c r="E426" s="69"/>
      <c r="H426" s="69"/>
      <c r="I426" s="69"/>
      <c r="J426" s="69"/>
      <c r="L426" s="69"/>
      <c r="M426" s="69"/>
      <c r="N426" s="69"/>
      <c r="O426" s="69"/>
      <c r="V426" s="433"/>
      <c r="W426" s="434"/>
      <c r="Z426" s="69"/>
      <c r="AA426" s="69"/>
      <c r="AB426" s="69"/>
      <c r="AC426" s="69"/>
      <c r="AD426" s="69"/>
      <c r="AE426" s="69"/>
      <c r="AF426" s="69"/>
      <c r="AG426" s="69"/>
      <c r="AH426" s="69"/>
      <c r="AI426" s="69"/>
      <c r="AJ426" s="69"/>
      <c r="AK426" s="69"/>
    </row>
    <row r="427" spans="5:37" x14ac:dyDescent="0.25">
      <c r="E427" s="69"/>
      <c r="H427" s="69"/>
      <c r="I427" s="69"/>
      <c r="J427" s="69"/>
      <c r="L427" s="69"/>
      <c r="M427" s="69"/>
      <c r="N427" s="69"/>
      <c r="O427" s="69"/>
      <c r="V427" s="433"/>
      <c r="W427" s="434"/>
      <c r="Z427" s="69"/>
      <c r="AA427" s="69"/>
      <c r="AB427" s="69"/>
      <c r="AC427" s="69"/>
      <c r="AD427" s="69"/>
      <c r="AE427" s="69"/>
      <c r="AF427" s="69"/>
      <c r="AG427" s="69"/>
      <c r="AH427" s="69"/>
      <c r="AI427" s="69"/>
      <c r="AJ427" s="69"/>
      <c r="AK427" s="69"/>
    </row>
    <row r="428" spans="5:37" x14ac:dyDescent="0.25">
      <c r="E428" s="69"/>
      <c r="H428" s="69"/>
      <c r="I428" s="69"/>
      <c r="J428" s="69"/>
      <c r="L428" s="69"/>
      <c r="M428" s="69"/>
      <c r="N428" s="69"/>
      <c r="O428" s="69"/>
      <c r="V428" s="433"/>
      <c r="W428" s="434"/>
      <c r="Z428" s="69"/>
      <c r="AA428" s="69"/>
      <c r="AB428" s="69"/>
      <c r="AC428" s="69"/>
      <c r="AD428" s="69"/>
      <c r="AE428" s="69"/>
      <c r="AF428" s="69"/>
      <c r="AG428" s="69"/>
      <c r="AH428" s="69"/>
      <c r="AI428" s="69"/>
      <c r="AJ428" s="69"/>
      <c r="AK428" s="69"/>
    </row>
    <row r="429" spans="5:37" x14ac:dyDescent="0.25">
      <c r="E429" s="69"/>
      <c r="H429" s="69"/>
      <c r="I429" s="69"/>
      <c r="J429" s="69"/>
      <c r="L429" s="69"/>
      <c r="M429" s="69"/>
      <c r="N429" s="69"/>
      <c r="O429" s="69"/>
      <c r="V429" s="433"/>
      <c r="W429" s="434"/>
      <c r="Z429" s="69"/>
      <c r="AA429" s="69"/>
      <c r="AB429" s="69"/>
      <c r="AC429" s="69"/>
      <c r="AD429" s="69"/>
      <c r="AE429" s="69"/>
      <c r="AF429" s="69"/>
      <c r="AG429" s="69"/>
      <c r="AH429" s="69"/>
      <c r="AI429" s="69"/>
      <c r="AJ429" s="69"/>
      <c r="AK429" s="69"/>
    </row>
    <row r="430" spans="5:37" x14ac:dyDescent="0.25">
      <c r="E430" s="69"/>
      <c r="H430" s="69"/>
      <c r="I430" s="69"/>
      <c r="J430" s="69"/>
      <c r="L430" s="69"/>
      <c r="M430" s="69"/>
      <c r="N430" s="69"/>
      <c r="O430" s="69"/>
      <c r="V430" s="433"/>
      <c r="W430" s="434"/>
      <c r="Z430" s="69"/>
      <c r="AA430" s="69"/>
      <c r="AB430" s="69"/>
      <c r="AC430" s="69"/>
      <c r="AD430" s="69"/>
      <c r="AE430" s="69"/>
      <c r="AF430" s="69"/>
      <c r="AG430" s="69"/>
      <c r="AH430" s="69"/>
      <c r="AI430" s="69"/>
      <c r="AJ430" s="69"/>
      <c r="AK430" s="69"/>
    </row>
    <row r="431" spans="5:37" x14ac:dyDescent="0.25">
      <c r="E431" s="69"/>
      <c r="H431" s="69"/>
      <c r="I431" s="69"/>
      <c r="J431" s="69"/>
      <c r="L431" s="69"/>
      <c r="M431" s="69"/>
      <c r="N431" s="69"/>
      <c r="O431" s="69"/>
      <c r="V431" s="433"/>
      <c r="W431" s="434"/>
      <c r="Z431" s="69"/>
      <c r="AA431" s="69"/>
      <c r="AB431" s="69"/>
      <c r="AC431" s="69"/>
      <c r="AD431" s="69"/>
      <c r="AE431" s="69"/>
      <c r="AF431" s="69"/>
      <c r="AG431" s="69"/>
      <c r="AH431" s="69"/>
      <c r="AI431" s="69"/>
      <c r="AJ431" s="69"/>
      <c r="AK431" s="69"/>
    </row>
    <row r="432" spans="5:37" x14ac:dyDescent="0.25">
      <c r="E432" s="69"/>
      <c r="H432" s="69"/>
      <c r="I432" s="69"/>
      <c r="J432" s="69"/>
      <c r="L432" s="69"/>
      <c r="M432" s="69"/>
      <c r="N432" s="69"/>
      <c r="O432" s="69"/>
      <c r="V432" s="433"/>
      <c r="W432" s="434"/>
      <c r="Z432" s="69"/>
      <c r="AA432" s="69"/>
      <c r="AB432" s="69"/>
      <c r="AC432" s="69"/>
      <c r="AD432" s="69"/>
      <c r="AE432" s="69"/>
      <c r="AF432" s="69"/>
      <c r="AG432" s="69"/>
      <c r="AH432" s="69"/>
      <c r="AI432" s="69"/>
      <c r="AJ432" s="69"/>
      <c r="AK432" s="69"/>
    </row>
    <row r="433" spans="5:37" x14ac:dyDescent="0.25">
      <c r="E433" s="69"/>
      <c r="H433" s="69"/>
      <c r="I433" s="69"/>
      <c r="J433" s="69"/>
      <c r="L433" s="69"/>
      <c r="M433" s="69"/>
      <c r="N433" s="69"/>
      <c r="O433" s="69"/>
      <c r="V433" s="433"/>
      <c r="W433" s="434"/>
      <c r="Z433" s="69"/>
      <c r="AA433" s="69"/>
      <c r="AB433" s="69"/>
      <c r="AC433" s="69"/>
      <c r="AD433" s="69"/>
      <c r="AE433" s="69"/>
      <c r="AF433" s="69"/>
      <c r="AG433" s="69"/>
      <c r="AH433" s="69"/>
      <c r="AI433" s="69"/>
      <c r="AJ433" s="69"/>
      <c r="AK433" s="69"/>
    </row>
    <row r="434" spans="5:37" x14ac:dyDescent="0.25">
      <c r="E434" s="69"/>
      <c r="H434" s="69"/>
      <c r="I434" s="69"/>
      <c r="J434" s="69"/>
      <c r="L434" s="69"/>
      <c r="M434" s="69"/>
      <c r="N434" s="69"/>
      <c r="O434" s="69"/>
      <c r="V434" s="433"/>
      <c r="W434" s="434"/>
      <c r="Z434" s="69"/>
      <c r="AA434" s="69"/>
      <c r="AB434" s="69"/>
      <c r="AC434" s="69"/>
      <c r="AD434" s="69"/>
      <c r="AE434" s="69"/>
      <c r="AF434" s="69"/>
      <c r="AG434" s="69"/>
      <c r="AH434" s="69"/>
      <c r="AI434" s="69"/>
      <c r="AJ434" s="69"/>
      <c r="AK434" s="69"/>
    </row>
    <row r="435" spans="5:37" x14ac:dyDescent="0.25">
      <c r="E435" s="69"/>
      <c r="H435" s="69"/>
      <c r="I435" s="69"/>
      <c r="J435" s="69"/>
      <c r="L435" s="69"/>
      <c r="M435" s="69"/>
      <c r="N435" s="69"/>
      <c r="O435" s="69"/>
      <c r="V435" s="433"/>
      <c r="W435" s="434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/>
      <c r="AK435" s="69"/>
    </row>
    <row r="436" spans="5:37" x14ac:dyDescent="0.25">
      <c r="E436" s="69"/>
      <c r="H436" s="69"/>
      <c r="I436" s="69"/>
      <c r="J436" s="69"/>
      <c r="L436" s="69"/>
      <c r="M436" s="69"/>
      <c r="N436" s="69"/>
      <c r="O436" s="69"/>
      <c r="V436" s="433"/>
      <c r="W436" s="434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  <c r="AK436" s="69"/>
    </row>
    <row r="437" spans="5:37" x14ac:dyDescent="0.25">
      <c r="E437" s="69"/>
      <c r="H437" s="69"/>
      <c r="I437" s="69"/>
      <c r="J437" s="69"/>
      <c r="L437" s="69"/>
      <c r="M437" s="69"/>
      <c r="N437" s="69"/>
      <c r="O437" s="69"/>
      <c r="V437" s="433"/>
      <c r="W437" s="434"/>
      <c r="Z437" s="69"/>
      <c r="AA437" s="69"/>
      <c r="AB437" s="69"/>
      <c r="AC437" s="69"/>
      <c r="AD437" s="69"/>
      <c r="AE437" s="69"/>
      <c r="AF437" s="69"/>
      <c r="AG437" s="69"/>
      <c r="AH437" s="69"/>
      <c r="AI437" s="69"/>
      <c r="AJ437" s="69"/>
      <c r="AK437" s="69"/>
    </row>
    <row r="438" spans="5:37" x14ac:dyDescent="0.25">
      <c r="E438" s="69"/>
      <c r="H438" s="69"/>
      <c r="I438" s="69"/>
      <c r="J438" s="69"/>
      <c r="L438" s="69"/>
      <c r="M438" s="69"/>
      <c r="N438" s="69"/>
      <c r="O438" s="69"/>
      <c r="V438" s="433"/>
      <c r="W438" s="434"/>
      <c r="Z438" s="69"/>
      <c r="AA438" s="69"/>
      <c r="AB438" s="69"/>
      <c r="AC438" s="69"/>
      <c r="AD438" s="69"/>
      <c r="AE438" s="69"/>
      <c r="AF438" s="69"/>
      <c r="AG438" s="69"/>
      <c r="AH438" s="69"/>
      <c r="AI438" s="69"/>
      <c r="AJ438" s="69"/>
      <c r="AK438" s="69"/>
    </row>
    <row r="439" spans="5:37" x14ac:dyDescent="0.25">
      <c r="E439" s="69"/>
      <c r="H439" s="69"/>
      <c r="I439" s="69"/>
      <c r="J439" s="69"/>
      <c r="L439" s="69"/>
      <c r="M439" s="69"/>
      <c r="N439" s="69"/>
      <c r="O439" s="69"/>
      <c r="V439" s="433"/>
      <c r="W439" s="434"/>
      <c r="Z439" s="69"/>
      <c r="AA439" s="69"/>
      <c r="AB439" s="69"/>
      <c r="AC439" s="69"/>
      <c r="AD439" s="69"/>
      <c r="AE439" s="69"/>
      <c r="AF439" s="69"/>
      <c r="AG439" s="69"/>
      <c r="AH439" s="69"/>
      <c r="AI439" s="69"/>
      <c r="AJ439" s="69"/>
      <c r="AK439" s="69"/>
    </row>
    <row r="440" spans="5:37" x14ac:dyDescent="0.25">
      <c r="E440" s="69"/>
      <c r="H440" s="69"/>
      <c r="I440" s="69"/>
      <c r="J440" s="69"/>
      <c r="L440" s="69"/>
      <c r="M440" s="69"/>
      <c r="N440" s="69"/>
      <c r="O440" s="69"/>
      <c r="V440" s="433"/>
      <c r="W440" s="434"/>
      <c r="Z440" s="69"/>
      <c r="AA440" s="69"/>
      <c r="AB440" s="69"/>
      <c r="AC440" s="69"/>
      <c r="AD440" s="69"/>
      <c r="AE440" s="69"/>
      <c r="AF440" s="69"/>
      <c r="AG440" s="69"/>
      <c r="AH440" s="69"/>
      <c r="AI440" s="69"/>
      <c r="AJ440" s="69"/>
      <c r="AK440" s="69"/>
    </row>
    <row r="441" spans="5:37" x14ac:dyDescent="0.25">
      <c r="E441" s="69"/>
      <c r="H441" s="69"/>
      <c r="I441" s="69"/>
      <c r="J441" s="69"/>
      <c r="L441" s="69"/>
      <c r="M441" s="69"/>
      <c r="N441" s="69"/>
      <c r="O441" s="69"/>
      <c r="V441" s="433"/>
      <c r="W441" s="434"/>
      <c r="Z441" s="69"/>
      <c r="AA441" s="69"/>
      <c r="AB441" s="69"/>
      <c r="AC441" s="69"/>
      <c r="AD441" s="69"/>
      <c r="AE441" s="69"/>
      <c r="AF441" s="69"/>
      <c r="AG441" s="69"/>
      <c r="AH441" s="69"/>
      <c r="AI441" s="69"/>
      <c r="AJ441" s="69"/>
      <c r="AK441" s="69"/>
    </row>
    <row r="442" spans="5:37" x14ac:dyDescent="0.25">
      <c r="E442" s="69"/>
      <c r="H442" s="69"/>
      <c r="I442" s="69"/>
      <c r="J442" s="69"/>
      <c r="L442" s="69"/>
      <c r="M442" s="69"/>
      <c r="N442" s="69"/>
      <c r="O442" s="69"/>
      <c r="V442" s="433"/>
      <c r="W442" s="434"/>
      <c r="Z442" s="69"/>
      <c r="AA442" s="69"/>
      <c r="AB442" s="69"/>
      <c r="AC442" s="69"/>
      <c r="AD442" s="69"/>
      <c r="AE442" s="69"/>
      <c r="AF442" s="69"/>
      <c r="AG442" s="69"/>
      <c r="AH442" s="69"/>
      <c r="AI442" s="69"/>
      <c r="AJ442" s="69"/>
      <c r="AK442" s="69"/>
    </row>
    <row r="443" spans="5:37" x14ac:dyDescent="0.25">
      <c r="E443" s="69"/>
      <c r="H443" s="69"/>
      <c r="I443" s="69"/>
      <c r="J443" s="69"/>
      <c r="L443" s="69"/>
      <c r="M443" s="69"/>
      <c r="N443" s="69"/>
      <c r="O443" s="69"/>
      <c r="V443" s="433"/>
      <c r="W443" s="434"/>
      <c r="Z443" s="69"/>
      <c r="AA443" s="69"/>
      <c r="AB443" s="69"/>
      <c r="AC443" s="69"/>
      <c r="AD443" s="69"/>
      <c r="AE443" s="69"/>
      <c r="AF443" s="69"/>
      <c r="AG443" s="69"/>
      <c r="AH443" s="69"/>
      <c r="AI443" s="69"/>
      <c r="AJ443" s="69"/>
      <c r="AK443" s="69"/>
    </row>
    <row r="444" spans="5:37" x14ac:dyDescent="0.25">
      <c r="E444" s="69"/>
      <c r="H444" s="69"/>
      <c r="I444" s="69"/>
      <c r="J444" s="69"/>
      <c r="L444" s="69"/>
      <c r="M444" s="69"/>
      <c r="N444" s="69"/>
      <c r="O444" s="69"/>
      <c r="V444" s="433"/>
      <c r="W444" s="434"/>
      <c r="Z444" s="69"/>
      <c r="AA444" s="69"/>
      <c r="AB444" s="69"/>
      <c r="AC444" s="69"/>
      <c r="AD444" s="69"/>
      <c r="AE444" s="69"/>
      <c r="AF444" s="69"/>
      <c r="AG444" s="69"/>
      <c r="AH444" s="69"/>
      <c r="AI444" s="69"/>
      <c r="AJ444" s="69"/>
      <c r="AK444" s="69"/>
    </row>
    <row r="445" spans="5:37" x14ac:dyDescent="0.25">
      <c r="E445" s="69"/>
      <c r="H445" s="69"/>
      <c r="I445" s="69"/>
      <c r="J445" s="69"/>
      <c r="L445" s="69"/>
      <c r="M445" s="69"/>
      <c r="N445" s="69"/>
      <c r="O445" s="69"/>
      <c r="V445" s="433"/>
      <c r="W445" s="434"/>
      <c r="Z445" s="69"/>
      <c r="AA445" s="69"/>
      <c r="AB445" s="69"/>
      <c r="AC445" s="69"/>
      <c r="AD445" s="69"/>
      <c r="AE445" s="69"/>
      <c r="AF445" s="69"/>
      <c r="AG445" s="69"/>
      <c r="AH445" s="69"/>
      <c r="AI445" s="69"/>
      <c r="AJ445" s="69"/>
      <c r="AK445" s="69"/>
    </row>
    <row r="446" spans="5:37" x14ac:dyDescent="0.25">
      <c r="E446" s="69"/>
      <c r="H446" s="69"/>
      <c r="I446" s="69"/>
      <c r="J446" s="69"/>
      <c r="L446" s="69"/>
      <c r="M446" s="69"/>
      <c r="N446" s="69"/>
      <c r="O446" s="69"/>
      <c r="V446" s="433"/>
      <c r="W446" s="434"/>
      <c r="Z446" s="69"/>
      <c r="AA446" s="69"/>
      <c r="AB446" s="69"/>
      <c r="AC446" s="69"/>
      <c r="AD446" s="69"/>
      <c r="AE446" s="69"/>
      <c r="AF446" s="69"/>
      <c r="AG446" s="69"/>
      <c r="AH446" s="69"/>
      <c r="AI446" s="69"/>
      <c r="AJ446" s="69"/>
      <c r="AK446" s="69"/>
    </row>
    <row r="447" spans="5:37" x14ac:dyDescent="0.25">
      <c r="E447" s="69"/>
      <c r="H447" s="69"/>
      <c r="I447" s="69"/>
      <c r="J447" s="69"/>
      <c r="L447" s="69"/>
      <c r="M447" s="69"/>
      <c r="N447" s="69"/>
      <c r="O447" s="69"/>
      <c r="V447" s="433"/>
      <c r="W447" s="434"/>
      <c r="Z447" s="69"/>
      <c r="AA447" s="69"/>
      <c r="AB447" s="69"/>
      <c r="AC447" s="69"/>
      <c r="AD447" s="69"/>
      <c r="AE447" s="69"/>
      <c r="AF447" s="69"/>
      <c r="AG447" s="69"/>
      <c r="AH447" s="69"/>
      <c r="AI447" s="69"/>
      <c r="AJ447" s="69"/>
      <c r="AK447" s="69"/>
    </row>
    <row r="448" spans="5:37" x14ac:dyDescent="0.25">
      <c r="E448" s="69"/>
      <c r="H448" s="69"/>
      <c r="I448" s="69"/>
      <c r="J448" s="69"/>
      <c r="L448" s="69"/>
      <c r="M448" s="69"/>
      <c r="N448" s="69"/>
      <c r="O448" s="69"/>
      <c r="V448" s="433"/>
      <c r="W448" s="434"/>
      <c r="Z448" s="69"/>
      <c r="AA448" s="69"/>
      <c r="AB448" s="69"/>
      <c r="AC448" s="69"/>
      <c r="AD448" s="69"/>
      <c r="AE448" s="69"/>
      <c r="AF448" s="69"/>
      <c r="AG448" s="69"/>
      <c r="AH448" s="69"/>
      <c r="AI448" s="69"/>
      <c r="AJ448" s="69"/>
      <c r="AK448" s="69"/>
    </row>
    <row r="449" spans="5:37" x14ac:dyDescent="0.25">
      <c r="E449" s="69"/>
      <c r="H449" s="69"/>
      <c r="I449" s="69"/>
      <c r="J449" s="69"/>
      <c r="L449" s="69"/>
      <c r="M449" s="69"/>
      <c r="N449" s="69"/>
      <c r="O449" s="69"/>
      <c r="V449" s="433"/>
      <c r="W449" s="434"/>
      <c r="Z449" s="69"/>
      <c r="AA449" s="69"/>
      <c r="AB449" s="69"/>
      <c r="AC449" s="69"/>
      <c r="AD449" s="69"/>
      <c r="AE449" s="69"/>
      <c r="AF449" s="69"/>
      <c r="AG449" s="69"/>
      <c r="AH449" s="69"/>
      <c r="AI449" s="69"/>
      <c r="AJ449" s="69"/>
      <c r="AK449" s="69"/>
    </row>
    <row r="450" spans="5:37" x14ac:dyDescent="0.25">
      <c r="E450" s="69"/>
      <c r="H450" s="69"/>
      <c r="I450" s="69"/>
      <c r="J450" s="69"/>
      <c r="L450" s="69"/>
      <c r="M450" s="69"/>
      <c r="N450" s="69"/>
      <c r="O450" s="69"/>
      <c r="V450" s="433"/>
      <c r="W450" s="434"/>
      <c r="Z450" s="69"/>
      <c r="AA450" s="69"/>
      <c r="AB450" s="69"/>
      <c r="AC450" s="69"/>
      <c r="AD450" s="69"/>
      <c r="AE450" s="69"/>
      <c r="AF450" s="69"/>
      <c r="AG450" s="69"/>
      <c r="AH450" s="69"/>
      <c r="AI450" s="69"/>
      <c r="AJ450" s="69"/>
      <c r="AK450" s="69"/>
    </row>
    <row r="451" spans="5:37" x14ac:dyDescent="0.25">
      <c r="E451" s="69"/>
      <c r="H451" s="69"/>
      <c r="I451" s="69"/>
      <c r="J451" s="69"/>
      <c r="L451" s="69"/>
      <c r="M451" s="69"/>
      <c r="N451" s="69"/>
      <c r="O451" s="69"/>
      <c r="V451" s="433"/>
      <c r="W451" s="434"/>
      <c r="Z451" s="69"/>
      <c r="AA451" s="69"/>
      <c r="AB451" s="69"/>
      <c r="AC451" s="69"/>
      <c r="AD451" s="69"/>
      <c r="AE451" s="69"/>
      <c r="AF451" s="69"/>
      <c r="AG451" s="69"/>
      <c r="AH451" s="69"/>
      <c r="AI451" s="69"/>
      <c r="AJ451" s="69"/>
      <c r="AK451" s="69"/>
    </row>
    <row r="452" spans="5:37" x14ac:dyDescent="0.25">
      <c r="E452" s="69"/>
      <c r="H452" s="69"/>
      <c r="I452" s="69"/>
      <c r="J452" s="69"/>
      <c r="L452" s="69"/>
      <c r="M452" s="69"/>
      <c r="N452" s="69"/>
      <c r="O452" s="69"/>
      <c r="V452" s="433"/>
      <c r="W452" s="434"/>
      <c r="Z452" s="69"/>
      <c r="AA452" s="69"/>
      <c r="AB452" s="69"/>
      <c r="AC452" s="69"/>
      <c r="AD452" s="69"/>
      <c r="AE452" s="69"/>
      <c r="AF452" s="69"/>
      <c r="AG452" s="69"/>
      <c r="AH452" s="69"/>
      <c r="AI452" s="69"/>
      <c r="AJ452" s="69"/>
      <c r="AK452" s="69"/>
    </row>
    <row r="453" spans="5:37" x14ac:dyDescent="0.25">
      <c r="E453" s="69"/>
      <c r="H453" s="69"/>
      <c r="I453" s="69"/>
      <c r="J453" s="69"/>
      <c r="L453" s="69"/>
      <c r="M453" s="69"/>
      <c r="N453" s="69"/>
      <c r="O453" s="69"/>
      <c r="V453" s="433"/>
      <c r="W453" s="434"/>
      <c r="Z453" s="69"/>
      <c r="AA453" s="69"/>
      <c r="AB453" s="69"/>
      <c r="AC453" s="69"/>
      <c r="AD453" s="69"/>
      <c r="AE453" s="69"/>
      <c r="AF453" s="69"/>
      <c r="AG453" s="69"/>
      <c r="AH453" s="69"/>
      <c r="AI453" s="69"/>
      <c r="AJ453" s="69"/>
      <c r="AK453" s="69"/>
    </row>
    <row r="454" spans="5:37" x14ac:dyDescent="0.25">
      <c r="E454" s="69"/>
      <c r="H454" s="69"/>
      <c r="I454" s="69"/>
      <c r="J454" s="69"/>
      <c r="L454" s="69"/>
      <c r="M454" s="69"/>
      <c r="N454" s="69"/>
      <c r="O454" s="69"/>
      <c r="V454" s="433"/>
      <c r="W454" s="434"/>
      <c r="Z454" s="69"/>
      <c r="AA454" s="69"/>
      <c r="AB454" s="69"/>
      <c r="AC454" s="69"/>
      <c r="AD454" s="69"/>
      <c r="AE454" s="69"/>
      <c r="AF454" s="69"/>
      <c r="AG454" s="69"/>
      <c r="AH454" s="69"/>
      <c r="AI454" s="69"/>
      <c r="AJ454" s="69"/>
      <c r="AK454" s="69"/>
    </row>
    <row r="455" spans="5:37" x14ac:dyDescent="0.25">
      <c r="E455" s="69"/>
      <c r="H455" s="69"/>
      <c r="I455" s="69"/>
      <c r="J455" s="69"/>
      <c r="L455" s="69"/>
      <c r="M455" s="69"/>
      <c r="N455" s="69"/>
      <c r="O455" s="69"/>
      <c r="V455" s="433"/>
      <c r="W455" s="434"/>
      <c r="Z455" s="69"/>
      <c r="AA455" s="69"/>
      <c r="AB455" s="69"/>
      <c r="AC455" s="69"/>
      <c r="AD455" s="69"/>
      <c r="AE455" s="69"/>
      <c r="AF455" s="69"/>
      <c r="AG455" s="69"/>
      <c r="AH455" s="69"/>
      <c r="AI455" s="69"/>
      <c r="AJ455" s="69"/>
      <c r="AK455" s="69"/>
    </row>
    <row r="456" spans="5:37" x14ac:dyDescent="0.25">
      <c r="E456" s="69"/>
      <c r="H456" s="69"/>
      <c r="I456" s="69"/>
      <c r="J456" s="69"/>
      <c r="L456" s="69"/>
      <c r="M456" s="69"/>
      <c r="N456" s="69"/>
      <c r="O456" s="69"/>
      <c r="V456" s="433"/>
      <c r="W456" s="434"/>
      <c r="Z456" s="69"/>
      <c r="AA456" s="69"/>
      <c r="AB456" s="69"/>
      <c r="AC456" s="69"/>
      <c r="AD456" s="69"/>
      <c r="AE456" s="69"/>
      <c r="AF456" s="69"/>
      <c r="AG456" s="69"/>
      <c r="AH456" s="69"/>
      <c r="AI456" s="69"/>
      <c r="AJ456" s="69"/>
      <c r="AK456" s="69"/>
    </row>
    <row r="457" spans="5:37" x14ac:dyDescent="0.25">
      <c r="E457" s="69"/>
      <c r="H457" s="69"/>
      <c r="I457" s="69"/>
      <c r="J457" s="69"/>
      <c r="L457" s="69"/>
      <c r="M457" s="69"/>
      <c r="N457" s="69"/>
      <c r="O457" s="69"/>
      <c r="V457" s="433"/>
      <c r="W457" s="434"/>
      <c r="Z457" s="69"/>
      <c r="AA457" s="69"/>
      <c r="AB457" s="69"/>
      <c r="AC457" s="69"/>
      <c r="AD457" s="69"/>
      <c r="AE457" s="69"/>
      <c r="AF457" s="69"/>
      <c r="AG457" s="69"/>
      <c r="AH457" s="69"/>
      <c r="AI457" s="69"/>
      <c r="AJ457" s="69"/>
      <c r="AK457" s="69"/>
    </row>
    <row r="458" spans="5:37" x14ac:dyDescent="0.25">
      <c r="E458" s="69"/>
      <c r="H458" s="69"/>
      <c r="I458" s="69"/>
      <c r="J458" s="69"/>
      <c r="L458" s="69"/>
      <c r="M458" s="69"/>
      <c r="N458" s="69"/>
      <c r="O458" s="69"/>
      <c r="V458" s="433"/>
      <c r="W458" s="434"/>
      <c r="Z458" s="69"/>
      <c r="AA458" s="69"/>
      <c r="AB458" s="69"/>
      <c r="AC458" s="69"/>
      <c r="AD458" s="69"/>
      <c r="AE458" s="69"/>
      <c r="AF458" s="69"/>
      <c r="AG458" s="69"/>
      <c r="AH458" s="69"/>
      <c r="AI458" s="69"/>
      <c r="AJ458" s="69"/>
      <c r="AK458" s="69"/>
    </row>
    <row r="459" spans="5:37" x14ac:dyDescent="0.25">
      <c r="E459" s="69"/>
      <c r="H459" s="69"/>
      <c r="I459" s="69"/>
      <c r="J459" s="69"/>
      <c r="L459" s="69"/>
      <c r="M459" s="69"/>
      <c r="N459" s="69"/>
      <c r="O459" s="69"/>
      <c r="V459" s="433"/>
      <c r="W459" s="434"/>
      <c r="Z459" s="69"/>
      <c r="AA459" s="69"/>
      <c r="AB459" s="69"/>
      <c r="AC459" s="69"/>
      <c r="AD459" s="69"/>
      <c r="AE459" s="69"/>
      <c r="AF459" s="69"/>
      <c r="AG459" s="69"/>
      <c r="AH459" s="69"/>
      <c r="AI459" s="69"/>
      <c r="AJ459" s="69"/>
      <c r="AK459" s="69"/>
    </row>
    <row r="460" spans="5:37" x14ac:dyDescent="0.25">
      <c r="E460" s="69"/>
      <c r="H460" s="69"/>
      <c r="I460" s="69"/>
      <c r="J460" s="69"/>
      <c r="L460" s="69"/>
      <c r="M460" s="69"/>
      <c r="N460" s="69"/>
      <c r="O460" s="69"/>
      <c r="V460" s="433"/>
      <c r="W460" s="434"/>
      <c r="Z460" s="69"/>
      <c r="AA460" s="69"/>
      <c r="AB460" s="69"/>
      <c r="AC460" s="69"/>
      <c r="AD460" s="69"/>
      <c r="AE460" s="69"/>
      <c r="AF460" s="69"/>
      <c r="AG460" s="69"/>
      <c r="AH460" s="69"/>
      <c r="AI460" s="69"/>
      <c r="AJ460" s="69"/>
      <c r="AK460" s="69"/>
    </row>
    <row r="461" spans="5:37" x14ac:dyDescent="0.25">
      <c r="E461" s="69"/>
      <c r="H461" s="69"/>
      <c r="I461" s="69"/>
      <c r="J461" s="69"/>
      <c r="L461" s="69"/>
      <c r="M461" s="69"/>
      <c r="N461" s="69"/>
      <c r="O461" s="69"/>
      <c r="V461" s="433"/>
      <c r="W461" s="434"/>
      <c r="Z461" s="69"/>
      <c r="AA461" s="69"/>
      <c r="AB461" s="69"/>
      <c r="AC461" s="69"/>
      <c r="AD461" s="69"/>
      <c r="AE461" s="69"/>
      <c r="AF461" s="69"/>
      <c r="AG461" s="69"/>
      <c r="AH461" s="69"/>
      <c r="AI461" s="69"/>
      <c r="AJ461" s="69"/>
      <c r="AK461" s="69"/>
    </row>
    <row r="462" spans="5:37" x14ac:dyDescent="0.25">
      <c r="E462" s="69"/>
      <c r="H462" s="69"/>
      <c r="I462" s="69"/>
      <c r="J462" s="69"/>
      <c r="L462" s="69"/>
      <c r="M462" s="69"/>
      <c r="N462" s="69"/>
      <c r="O462" s="69"/>
      <c r="V462" s="433"/>
      <c r="W462" s="434"/>
      <c r="Z462" s="69"/>
      <c r="AA462" s="69"/>
      <c r="AB462" s="69"/>
      <c r="AC462" s="69"/>
      <c r="AD462" s="69"/>
      <c r="AE462" s="69"/>
      <c r="AF462" s="69"/>
      <c r="AG462" s="69"/>
      <c r="AH462" s="69"/>
      <c r="AI462" s="69"/>
      <c r="AJ462" s="69"/>
      <c r="AK462" s="69"/>
    </row>
    <row r="463" spans="5:37" x14ac:dyDescent="0.25">
      <c r="E463" s="69"/>
      <c r="H463" s="69"/>
      <c r="I463" s="69"/>
      <c r="J463" s="69"/>
      <c r="L463" s="69"/>
      <c r="M463" s="69"/>
      <c r="N463" s="69"/>
      <c r="O463" s="69"/>
      <c r="V463" s="433"/>
      <c r="W463" s="434"/>
      <c r="Z463" s="69"/>
      <c r="AA463" s="69"/>
      <c r="AB463" s="69"/>
      <c r="AC463" s="69"/>
      <c r="AD463" s="69"/>
      <c r="AE463" s="69"/>
      <c r="AF463" s="69"/>
      <c r="AG463" s="69"/>
      <c r="AH463" s="69"/>
      <c r="AI463" s="69"/>
      <c r="AJ463" s="69"/>
      <c r="AK463" s="69"/>
    </row>
    <row r="464" spans="5:37" x14ac:dyDescent="0.25">
      <c r="E464" s="69"/>
      <c r="H464" s="69"/>
      <c r="I464" s="69"/>
      <c r="J464" s="69"/>
      <c r="L464" s="69"/>
      <c r="M464" s="69"/>
      <c r="N464" s="69"/>
      <c r="O464" s="69"/>
      <c r="V464" s="433"/>
      <c r="W464" s="434"/>
      <c r="Z464" s="69"/>
      <c r="AA464" s="69"/>
      <c r="AB464" s="69"/>
      <c r="AC464" s="69"/>
      <c r="AD464" s="69"/>
      <c r="AE464" s="69"/>
      <c r="AF464" s="69"/>
      <c r="AG464" s="69"/>
      <c r="AH464" s="69"/>
      <c r="AI464" s="69"/>
      <c r="AJ464" s="69"/>
      <c r="AK464" s="69"/>
    </row>
    <row r="465" spans="5:37" x14ac:dyDescent="0.25">
      <c r="E465" s="69"/>
      <c r="H465" s="69"/>
      <c r="I465" s="69"/>
      <c r="J465" s="69"/>
      <c r="L465" s="69"/>
      <c r="M465" s="69"/>
      <c r="N465" s="69"/>
      <c r="O465" s="69"/>
      <c r="V465" s="433"/>
      <c r="W465" s="434"/>
      <c r="Z465" s="69"/>
      <c r="AA465" s="69"/>
      <c r="AB465" s="69"/>
      <c r="AC465" s="69"/>
      <c r="AD465" s="69"/>
      <c r="AE465" s="69"/>
      <c r="AF465" s="69"/>
      <c r="AG465" s="69"/>
      <c r="AH465" s="69"/>
      <c r="AI465" s="69"/>
      <c r="AJ465" s="69"/>
      <c r="AK465" s="69"/>
    </row>
    <row r="466" spans="5:37" x14ac:dyDescent="0.25">
      <c r="E466" s="69"/>
      <c r="H466" s="69"/>
      <c r="I466" s="69"/>
      <c r="J466" s="69"/>
      <c r="L466" s="69"/>
      <c r="M466" s="69"/>
      <c r="N466" s="69"/>
      <c r="O466" s="69"/>
      <c r="V466" s="433"/>
      <c r="W466" s="434"/>
      <c r="Z466" s="69"/>
      <c r="AA466" s="69"/>
      <c r="AB466" s="69"/>
      <c r="AC466" s="69"/>
      <c r="AD466" s="69"/>
      <c r="AE466" s="69"/>
      <c r="AF466" s="69"/>
      <c r="AG466" s="69"/>
      <c r="AH466" s="69"/>
      <c r="AI466" s="69"/>
      <c r="AJ466" s="69"/>
      <c r="AK466" s="69"/>
    </row>
    <row r="467" spans="5:37" x14ac:dyDescent="0.25">
      <c r="E467" s="69"/>
      <c r="H467" s="69"/>
      <c r="I467" s="69"/>
      <c r="J467" s="69"/>
      <c r="L467" s="69"/>
      <c r="M467" s="69"/>
      <c r="N467" s="69"/>
      <c r="O467" s="69"/>
      <c r="V467" s="433"/>
      <c r="W467" s="434"/>
      <c r="Z467" s="69"/>
      <c r="AA467" s="69"/>
      <c r="AB467" s="69"/>
      <c r="AC467" s="69"/>
      <c r="AD467" s="69"/>
      <c r="AE467" s="69"/>
      <c r="AF467" s="69"/>
      <c r="AG467" s="69"/>
      <c r="AH467" s="69"/>
      <c r="AI467" s="69"/>
      <c r="AJ467" s="69"/>
      <c r="AK467" s="69"/>
    </row>
    <row r="468" spans="5:37" x14ac:dyDescent="0.25">
      <c r="E468" s="69"/>
      <c r="H468" s="69"/>
      <c r="I468" s="69"/>
      <c r="J468" s="69"/>
      <c r="L468" s="69"/>
      <c r="M468" s="69"/>
      <c r="N468" s="69"/>
      <c r="O468" s="69"/>
      <c r="V468" s="433"/>
      <c r="W468" s="434"/>
      <c r="Z468" s="69"/>
      <c r="AA468" s="69"/>
      <c r="AB468" s="69"/>
      <c r="AC468" s="69"/>
      <c r="AD468" s="69"/>
      <c r="AE468" s="69"/>
      <c r="AF468" s="69"/>
      <c r="AG468" s="69"/>
      <c r="AH468" s="69"/>
      <c r="AI468" s="69"/>
      <c r="AJ468" s="69"/>
      <c r="AK468" s="69"/>
    </row>
    <row r="469" spans="5:37" x14ac:dyDescent="0.25">
      <c r="E469" s="69"/>
      <c r="H469" s="69"/>
      <c r="I469" s="69"/>
      <c r="J469" s="69"/>
      <c r="L469" s="69"/>
      <c r="M469" s="69"/>
      <c r="N469" s="69"/>
      <c r="O469" s="69"/>
      <c r="V469" s="433"/>
      <c r="W469" s="434"/>
      <c r="Z469" s="69"/>
      <c r="AA469" s="69"/>
      <c r="AB469" s="69"/>
      <c r="AC469" s="69"/>
      <c r="AD469" s="69"/>
      <c r="AE469" s="69"/>
      <c r="AF469" s="69"/>
      <c r="AG469" s="69"/>
      <c r="AH469" s="69"/>
      <c r="AI469" s="69"/>
      <c r="AJ469" s="69"/>
      <c r="AK469" s="69"/>
    </row>
    <row r="470" spans="5:37" x14ac:dyDescent="0.25">
      <c r="E470" s="69"/>
      <c r="H470" s="69"/>
      <c r="I470" s="69"/>
      <c r="J470" s="69"/>
      <c r="L470" s="69"/>
      <c r="M470" s="69"/>
      <c r="N470" s="69"/>
      <c r="O470" s="69"/>
      <c r="V470" s="433"/>
      <c r="W470" s="434"/>
      <c r="Z470" s="69"/>
      <c r="AA470" s="69"/>
      <c r="AB470" s="69"/>
      <c r="AC470" s="69"/>
      <c r="AD470" s="69"/>
      <c r="AE470" s="69"/>
      <c r="AF470" s="69"/>
      <c r="AG470" s="69"/>
      <c r="AH470" s="69"/>
      <c r="AI470" s="69"/>
      <c r="AJ470" s="69"/>
      <c r="AK470" s="69"/>
    </row>
    <row r="471" spans="5:37" x14ac:dyDescent="0.25">
      <c r="E471" s="69"/>
      <c r="H471" s="69"/>
      <c r="I471" s="69"/>
      <c r="J471" s="69"/>
      <c r="L471" s="69"/>
      <c r="M471" s="69"/>
      <c r="N471" s="69"/>
      <c r="O471" s="69"/>
      <c r="V471" s="433"/>
      <c r="W471" s="434"/>
      <c r="Z471" s="69"/>
      <c r="AA471" s="69"/>
      <c r="AB471" s="69"/>
      <c r="AC471" s="69"/>
      <c r="AD471" s="69"/>
      <c r="AE471" s="69"/>
      <c r="AF471" s="69"/>
      <c r="AG471" s="69"/>
      <c r="AH471" s="69"/>
      <c r="AI471" s="69"/>
      <c r="AJ471" s="69"/>
      <c r="AK471" s="69"/>
    </row>
    <row r="472" spans="5:37" x14ac:dyDescent="0.25">
      <c r="E472" s="69"/>
      <c r="H472" s="69"/>
      <c r="I472" s="69"/>
      <c r="J472" s="69"/>
      <c r="L472" s="69"/>
      <c r="M472" s="69"/>
      <c r="N472" s="69"/>
      <c r="O472" s="69"/>
      <c r="V472" s="433"/>
      <c r="W472" s="434"/>
      <c r="Z472" s="69"/>
      <c r="AA472" s="69"/>
      <c r="AB472" s="69"/>
      <c r="AC472" s="69"/>
      <c r="AD472" s="69"/>
      <c r="AE472" s="69"/>
      <c r="AF472" s="69"/>
      <c r="AG472" s="69"/>
      <c r="AH472" s="69"/>
      <c r="AI472" s="69"/>
      <c r="AJ472" s="69"/>
      <c r="AK472" s="69"/>
    </row>
    <row r="473" spans="5:37" x14ac:dyDescent="0.25">
      <c r="E473" s="69"/>
      <c r="H473" s="69"/>
      <c r="I473" s="69"/>
      <c r="J473" s="69"/>
      <c r="L473" s="69"/>
      <c r="M473" s="69"/>
      <c r="N473" s="69"/>
      <c r="O473" s="69"/>
      <c r="V473" s="433"/>
      <c r="W473" s="434"/>
      <c r="Z473" s="69"/>
      <c r="AA473" s="69"/>
      <c r="AB473" s="69"/>
      <c r="AC473" s="69"/>
      <c r="AD473" s="69"/>
      <c r="AE473" s="69"/>
      <c r="AF473" s="69"/>
      <c r="AG473" s="69"/>
      <c r="AH473" s="69"/>
      <c r="AI473" s="69"/>
      <c r="AJ473" s="69"/>
      <c r="AK473" s="69"/>
    </row>
    <row r="474" spans="5:37" x14ac:dyDescent="0.25">
      <c r="E474" s="69"/>
      <c r="H474" s="69"/>
      <c r="I474" s="69"/>
      <c r="J474" s="69"/>
      <c r="L474" s="69"/>
      <c r="M474" s="69"/>
      <c r="N474" s="69"/>
      <c r="O474" s="69"/>
      <c r="V474" s="433"/>
      <c r="W474" s="434"/>
      <c r="Z474" s="69"/>
      <c r="AA474" s="69"/>
      <c r="AB474" s="69"/>
      <c r="AC474" s="69"/>
      <c r="AD474" s="69"/>
      <c r="AE474" s="69"/>
      <c r="AF474" s="69"/>
      <c r="AG474" s="69"/>
      <c r="AH474" s="69"/>
      <c r="AI474" s="69"/>
      <c r="AJ474" s="69"/>
      <c r="AK474" s="69"/>
    </row>
    <row r="475" spans="5:37" x14ac:dyDescent="0.25">
      <c r="E475" s="69"/>
      <c r="H475" s="69"/>
      <c r="I475" s="69"/>
      <c r="J475" s="69"/>
      <c r="L475" s="69"/>
      <c r="M475" s="69"/>
      <c r="N475" s="69"/>
      <c r="O475" s="69"/>
      <c r="V475" s="433"/>
      <c r="W475" s="434"/>
      <c r="Z475" s="69"/>
      <c r="AA475" s="69"/>
      <c r="AB475" s="69"/>
      <c r="AC475" s="69"/>
      <c r="AD475" s="69"/>
      <c r="AE475" s="69"/>
      <c r="AF475" s="69"/>
      <c r="AG475" s="69"/>
      <c r="AH475" s="69"/>
      <c r="AI475" s="69"/>
      <c r="AJ475" s="69"/>
      <c r="AK475" s="69"/>
    </row>
    <row r="476" spans="5:37" x14ac:dyDescent="0.25">
      <c r="E476" s="69"/>
      <c r="H476" s="69"/>
      <c r="I476" s="69"/>
      <c r="J476" s="69"/>
      <c r="L476" s="69"/>
      <c r="M476" s="69"/>
      <c r="N476" s="69"/>
      <c r="O476" s="69"/>
      <c r="V476" s="433"/>
      <c r="W476" s="434"/>
      <c r="Z476" s="69"/>
      <c r="AA476" s="69"/>
      <c r="AB476" s="69"/>
      <c r="AC476" s="69"/>
      <c r="AD476" s="69"/>
      <c r="AE476" s="69"/>
      <c r="AF476" s="69"/>
      <c r="AG476" s="69"/>
      <c r="AH476" s="69"/>
      <c r="AI476" s="69"/>
      <c r="AJ476" s="69"/>
      <c r="AK476" s="69"/>
    </row>
    <row r="477" spans="5:37" x14ac:dyDescent="0.25">
      <c r="E477" s="69"/>
      <c r="H477" s="69"/>
      <c r="I477" s="69"/>
      <c r="J477" s="69"/>
      <c r="L477" s="69"/>
      <c r="M477" s="69"/>
      <c r="N477" s="69"/>
      <c r="O477" s="69"/>
      <c r="V477" s="433"/>
      <c r="W477" s="434"/>
      <c r="Z477" s="69"/>
      <c r="AA477" s="69"/>
      <c r="AB477" s="69"/>
      <c r="AC477" s="69"/>
      <c r="AD477" s="69"/>
      <c r="AE477" s="69"/>
      <c r="AF477" s="69"/>
      <c r="AG477" s="69"/>
      <c r="AH477" s="69"/>
      <c r="AI477" s="69"/>
      <c r="AJ477" s="69"/>
      <c r="AK477" s="69"/>
    </row>
    <row r="478" spans="5:37" x14ac:dyDescent="0.25">
      <c r="E478" s="69"/>
      <c r="H478" s="69"/>
      <c r="I478" s="69"/>
      <c r="J478" s="69"/>
      <c r="L478" s="69"/>
      <c r="M478" s="69"/>
      <c r="N478" s="69"/>
      <c r="O478" s="69"/>
      <c r="V478" s="433"/>
      <c r="W478" s="434"/>
      <c r="Z478" s="69"/>
      <c r="AA478" s="69"/>
      <c r="AB478" s="69"/>
      <c r="AC478" s="69"/>
      <c r="AD478" s="69"/>
      <c r="AE478" s="69"/>
      <c r="AF478" s="69"/>
      <c r="AG478" s="69"/>
      <c r="AH478" s="69"/>
      <c r="AI478" s="69"/>
      <c r="AJ478" s="69"/>
      <c r="AK478" s="69"/>
    </row>
    <row r="479" spans="5:37" x14ac:dyDescent="0.25">
      <c r="E479" s="69"/>
      <c r="H479" s="69"/>
      <c r="I479" s="69"/>
      <c r="J479" s="69"/>
      <c r="L479" s="69"/>
      <c r="M479" s="69"/>
      <c r="N479" s="69"/>
      <c r="O479" s="69"/>
      <c r="V479" s="433"/>
      <c r="W479" s="434"/>
      <c r="Z479" s="69"/>
      <c r="AA479" s="69"/>
      <c r="AB479" s="69"/>
      <c r="AC479" s="69"/>
      <c r="AD479" s="69"/>
      <c r="AE479" s="69"/>
      <c r="AF479" s="69"/>
      <c r="AG479" s="69"/>
      <c r="AH479" s="69"/>
      <c r="AI479" s="69"/>
      <c r="AJ479" s="69"/>
      <c r="AK479" s="69"/>
    </row>
    <row r="480" spans="5:37" x14ac:dyDescent="0.25">
      <c r="E480" s="69"/>
      <c r="H480" s="69"/>
      <c r="I480" s="69"/>
      <c r="J480" s="69"/>
      <c r="L480" s="69"/>
      <c r="M480" s="69"/>
      <c r="N480" s="69"/>
      <c r="O480" s="69"/>
      <c r="V480" s="433"/>
      <c r="W480" s="434"/>
      <c r="Z480" s="69"/>
      <c r="AA480" s="69"/>
      <c r="AB480" s="69"/>
      <c r="AC480" s="69"/>
      <c r="AD480" s="69"/>
      <c r="AE480" s="69"/>
      <c r="AF480" s="69"/>
      <c r="AG480" s="69"/>
      <c r="AH480" s="69"/>
      <c r="AI480" s="69"/>
      <c r="AJ480" s="69"/>
      <c r="AK480" s="69"/>
    </row>
    <row r="481" spans="5:37" x14ac:dyDescent="0.25">
      <c r="E481" s="69"/>
      <c r="H481" s="69"/>
      <c r="I481" s="69"/>
      <c r="J481" s="69"/>
      <c r="L481" s="69"/>
      <c r="M481" s="69"/>
      <c r="N481" s="69"/>
      <c r="O481" s="69"/>
      <c r="V481" s="433"/>
      <c r="W481" s="434"/>
      <c r="Z481" s="69"/>
      <c r="AA481" s="69"/>
      <c r="AB481" s="69"/>
      <c r="AC481" s="69"/>
      <c r="AD481" s="69"/>
      <c r="AE481" s="69"/>
      <c r="AF481" s="69"/>
      <c r="AG481" s="69"/>
      <c r="AH481" s="69"/>
      <c r="AI481" s="69"/>
      <c r="AJ481" s="69"/>
      <c r="AK481" s="69"/>
    </row>
    <row r="482" spans="5:37" x14ac:dyDescent="0.25">
      <c r="E482" s="69"/>
      <c r="H482" s="69"/>
      <c r="I482" s="69"/>
      <c r="J482" s="69"/>
      <c r="L482" s="69"/>
      <c r="M482" s="69"/>
      <c r="N482" s="69"/>
      <c r="O482" s="69"/>
      <c r="V482" s="433"/>
      <c r="W482" s="434"/>
      <c r="Z482" s="69"/>
      <c r="AA482" s="69"/>
      <c r="AB482" s="69"/>
      <c r="AC482" s="69"/>
      <c r="AD482" s="69"/>
      <c r="AE482" s="69"/>
      <c r="AF482" s="69"/>
      <c r="AG482" s="69"/>
      <c r="AH482" s="69"/>
      <c r="AI482" s="69"/>
      <c r="AJ482" s="69"/>
      <c r="AK482" s="69"/>
    </row>
    <row r="483" spans="5:37" x14ac:dyDescent="0.25">
      <c r="E483" s="69"/>
      <c r="H483" s="69"/>
      <c r="I483" s="69"/>
      <c r="J483" s="69"/>
      <c r="L483" s="69"/>
      <c r="M483" s="69"/>
      <c r="N483" s="69"/>
      <c r="O483" s="69"/>
      <c r="V483" s="433"/>
      <c r="W483" s="434"/>
      <c r="Z483" s="69"/>
      <c r="AA483" s="69"/>
      <c r="AB483" s="69"/>
      <c r="AC483" s="69"/>
      <c r="AD483" s="69"/>
      <c r="AE483" s="69"/>
      <c r="AF483" s="69"/>
      <c r="AG483" s="69"/>
      <c r="AH483" s="69"/>
      <c r="AI483" s="69"/>
      <c r="AJ483" s="69"/>
      <c r="AK483" s="69"/>
    </row>
    <row r="484" spans="5:37" x14ac:dyDescent="0.25">
      <c r="E484" s="69"/>
      <c r="H484" s="69"/>
      <c r="I484" s="69"/>
      <c r="J484" s="69"/>
      <c r="L484" s="69"/>
      <c r="M484" s="69"/>
      <c r="N484" s="69"/>
      <c r="O484" s="69"/>
      <c r="V484" s="433"/>
      <c r="W484" s="434"/>
      <c r="Z484" s="69"/>
      <c r="AA484" s="69"/>
      <c r="AB484" s="69"/>
      <c r="AC484" s="69"/>
      <c r="AD484" s="69"/>
      <c r="AE484" s="69"/>
      <c r="AF484" s="69"/>
      <c r="AG484" s="69"/>
      <c r="AH484" s="69"/>
      <c r="AI484" s="69"/>
      <c r="AJ484" s="69"/>
      <c r="AK484" s="69"/>
    </row>
    <row r="485" spans="5:37" x14ac:dyDescent="0.25">
      <c r="E485" s="69"/>
      <c r="H485" s="69"/>
      <c r="I485" s="69"/>
      <c r="J485" s="69"/>
      <c r="L485" s="69"/>
      <c r="M485" s="69"/>
      <c r="N485" s="69"/>
      <c r="O485" s="69"/>
      <c r="V485" s="433"/>
      <c r="W485" s="434"/>
      <c r="Z485" s="69"/>
      <c r="AA485" s="69"/>
      <c r="AB485" s="69"/>
      <c r="AC485" s="69"/>
      <c r="AD485" s="69"/>
      <c r="AE485" s="69"/>
      <c r="AF485" s="69"/>
      <c r="AG485" s="69"/>
      <c r="AH485" s="69"/>
      <c r="AI485" s="69"/>
      <c r="AJ485" s="69"/>
      <c r="AK485" s="69"/>
    </row>
    <row r="486" spans="5:37" x14ac:dyDescent="0.25">
      <c r="E486" s="69"/>
      <c r="H486" s="69"/>
      <c r="I486" s="69"/>
      <c r="J486" s="69"/>
      <c r="L486" s="69"/>
      <c r="M486" s="69"/>
      <c r="N486" s="69"/>
      <c r="O486" s="69"/>
      <c r="V486" s="433"/>
      <c r="W486" s="434"/>
      <c r="Z486" s="69"/>
      <c r="AA486" s="69"/>
      <c r="AB486" s="69"/>
      <c r="AC486" s="69"/>
      <c r="AD486" s="69"/>
      <c r="AE486" s="69"/>
      <c r="AF486" s="69"/>
      <c r="AG486" s="69"/>
      <c r="AH486" s="69"/>
      <c r="AI486" s="69"/>
      <c r="AJ486" s="69"/>
      <c r="AK486" s="69"/>
    </row>
    <row r="487" spans="5:37" x14ac:dyDescent="0.25">
      <c r="E487" s="69"/>
      <c r="H487" s="69"/>
      <c r="I487" s="69"/>
      <c r="J487" s="69"/>
      <c r="L487" s="69"/>
      <c r="M487" s="69"/>
      <c r="N487" s="69"/>
      <c r="O487" s="69"/>
      <c r="V487" s="433"/>
      <c r="W487" s="434"/>
      <c r="Z487" s="69"/>
      <c r="AA487" s="69"/>
      <c r="AB487" s="69"/>
      <c r="AC487" s="69"/>
      <c r="AD487" s="69"/>
      <c r="AE487" s="69"/>
      <c r="AF487" s="69"/>
      <c r="AG487" s="69"/>
      <c r="AH487" s="69"/>
      <c r="AI487" s="69"/>
      <c r="AJ487" s="69"/>
      <c r="AK487" s="69"/>
    </row>
    <row r="488" spans="5:37" x14ac:dyDescent="0.25">
      <c r="E488" s="69"/>
      <c r="H488" s="69"/>
      <c r="I488" s="69"/>
      <c r="J488" s="69"/>
      <c r="L488" s="69"/>
      <c r="M488" s="69"/>
      <c r="N488" s="69"/>
      <c r="O488" s="69"/>
      <c r="V488" s="433"/>
      <c r="W488" s="434"/>
      <c r="Z488" s="69"/>
      <c r="AA488" s="69"/>
      <c r="AB488" s="69"/>
      <c r="AC488" s="69"/>
      <c r="AD488" s="69"/>
      <c r="AE488" s="69"/>
      <c r="AF488" s="69"/>
      <c r="AG488" s="69"/>
      <c r="AH488" s="69"/>
      <c r="AI488" s="69"/>
      <c r="AJ488" s="69"/>
      <c r="AK488" s="69"/>
    </row>
    <row r="489" spans="5:37" x14ac:dyDescent="0.25">
      <c r="E489" s="69"/>
      <c r="H489" s="69"/>
      <c r="I489" s="69"/>
      <c r="J489" s="69"/>
      <c r="L489" s="69"/>
      <c r="M489" s="69"/>
      <c r="N489" s="69"/>
      <c r="O489" s="69"/>
      <c r="V489" s="433"/>
      <c r="W489" s="434"/>
      <c r="Z489" s="69"/>
      <c r="AA489" s="69"/>
      <c r="AB489" s="69"/>
      <c r="AC489" s="69"/>
      <c r="AD489" s="69"/>
      <c r="AE489" s="69"/>
      <c r="AF489" s="69"/>
      <c r="AG489" s="69"/>
      <c r="AH489" s="69"/>
      <c r="AI489" s="69"/>
      <c r="AJ489" s="69"/>
      <c r="AK489" s="69"/>
    </row>
    <row r="490" spans="5:37" x14ac:dyDescent="0.25">
      <c r="E490" s="69"/>
      <c r="H490" s="69"/>
      <c r="I490" s="69"/>
      <c r="J490" s="69"/>
      <c r="L490" s="69"/>
      <c r="M490" s="69"/>
      <c r="N490" s="69"/>
      <c r="O490" s="69"/>
      <c r="V490" s="433"/>
      <c r="W490" s="434"/>
      <c r="Z490" s="69"/>
      <c r="AA490" s="69"/>
      <c r="AB490" s="69"/>
      <c r="AC490" s="69"/>
      <c r="AD490" s="69"/>
      <c r="AE490" s="69"/>
      <c r="AF490" s="69"/>
      <c r="AG490" s="69"/>
      <c r="AH490" s="69"/>
      <c r="AI490" s="69"/>
      <c r="AJ490" s="69"/>
      <c r="AK490" s="69"/>
    </row>
    <row r="491" spans="5:37" x14ac:dyDescent="0.25">
      <c r="E491" s="69"/>
      <c r="H491" s="69"/>
      <c r="I491" s="69"/>
      <c r="J491" s="69"/>
      <c r="L491" s="69"/>
      <c r="M491" s="69"/>
      <c r="N491" s="69"/>
      <c r="O491" s="69"/>
      <c r="V491" s="433"/>
      <c r="W491" s="434"/>
      <c r="Z491" s="69"/>
      <c r="AA491" s="69"/>
      <c r="AB491" s="69"/>
      <c r="AC491" s="69"/>
      <c r="AD491" s="69"/>
      <c r="AE491" s="69"/>
      <c r="AF491" s="69"/>
      <c r="AG491" s="69"/>
      <c r="AH491" s="69"/>
      <c r="AI491" s="69"/>
      <c r="AJ491" s="69"/>
      <c r="AK491" s="69"/>
    </row>
    <row r="492" spans="5:37" x14ac:dyDescent="0.25">
      <c r="E492" s="69"/>
      <c r="H492" s="69"/>
      <c r="I492" s="69"/>
      <c r="J492" s="69"/>
      <c r="L492" s="69"/>
      <c r="M492" s="69"/>
      <c r="N492" s="69"/>
      <c r="O492" s="69"/>
      <c r="V492" s="433"/>
      <c r="W492" s="434"/>
      <c r="Z492" s="69"/>
      <c r="AA492" s="69"/>
      <c r="AB492" s="69"/>
      <c r="AC492" s="69"/>
      <c r="AD492" s="69"/>
      <c r="AE492" s="69"/>
      <c r="AF492" s="69"/>
      <c r="AG492" s="69"/>
      <c r="AH492" s="69"/>
      <c r="AI492" s="69"/>
      <c r="AJ492" s="69"/>
      <c r="AK492" s="69"/>
    </row>
    <row r="493" spans="5:37" x14ac:dyDescent="0.25">
      <c r="E493" s="69"/>
      <c r="H493" s="69"/>
      <c r="I493" s="69"/>
      <c r="J493" s="69"/>
      <c r="L493" s="69"/>
      <c r="M493" s="69"/>
      <c r="N493" s="69"/>
      <c r="O493" s="69"/>
      <c r="V493" s="433"/>
      <c r="W493" s="434"/>
      <c r="Z493" s="69"/>
      <c r="AA493" s="69"/>
      <c r="AB493" s="69"/>
      <c r="AC493" s="69"/>
      <c r="AD493" s="69"/>
      <c r="AE493" s="69"/>
      <c r="AF493" s="69"/>
      <c r="AG493" s="69"/>
      <c r="AH493" s="69"/>
      <c r="AI493" s="69"/>
      <c r="AJ493" s="69"/>
      <c r="AK493" s="69"/>
    </row>
    <row r="494" spans="5:37" x14ac:dyDescent="0.25">
      <c r="E494" s="69"/>
      <c r="H494" s="69"/>
      <c r="I494" s="69"/>
      <c r="J494" s="69"/>
      <c r="L494" s="69"/>
      <c r="M494" s="69"/>
      <c r="N494" s="69"/>
      <c r="O494" s="69"/>
      <c r="V494" s="433"/>
      <c r="W494" s="434"/>
      <c r="Z494" s="69"/>
      <c r="AA494" s="69"/>
      <c r="AB494" s="69"/>
      <c r="AC494" s="69"/>
      <c r="AD494" s="69"/>
      <c r="AE494" s="69"/>
      <c r="AF494" s="69"/>
      <c r="AG494" s="69"/>
      <c r="AH494" s="69"/>
      <c r="AI494" s="69"/>
      <c r="AJ494" s="69"/>
      <c r="AK494" s="69"/>
    </row>
    <row r="495" spans="5:37" x14ac:dyDescent="0.25">
      <c r="E495" s="69"/>
      <c r="H495" s="69"/>
      <c r="I495" s="69"/>
      <c r="J495" s="69"/>
      <c r="L495" s="69"/>
      <c r="M495" s="69"/>
      <c r="N495" s="69"/>
      <c r="O495" s="69"/>
      <c r="V495" s="433"/>
      <c r="W495" s="434"/>
      <c r="Z495" s="69"/>
      <c r="AA495" s="69"/>
      <c r="AB495" s="69"/>
      <c r="AC495" s="69"/>
      <c r="AD495" s="69"/>
      <c r="AE495" s="69"/>
      <c r="AF495" s="69"/>
      <c r="AG495" s="69"/>
      <c r="AH495" s="69"/>
      <c r="AI495" s="69"/>
      <c r="AJ495" s="69"/>
      <c r="AK495" s="69"/>
    </row>
    <row r="496" spans="5:37" x14ac:dyDescent="0.25">
      <c r="E496" s="69"/>
      <c r="H496" s="69"/>
      <c r="I496" s="69"/>
      <c r="J496" s="69"/>
      <c r="L496" s="69"/>
      <c r="M496" s="69"/>
      <c r="N496" s="69"/>
      <c r="O496" s="69"/>
      <c r="V496" s="433"/>
      <c r="W496" s="434"/>
      <c r="Z496" s="69"/>
      <c r="AA496" s="69"/>
      <c r="AB496" s="69"/>
      <c r="AC496" s="69"/>
      <c r="AD496" s="69"/>
      <c r="AE496" s="69"/>
      <c r="AF496" s="69"/>
      <c r="AG496" s="69"/>
      <c r="AH496" s="69"/>
      <c r="AI496" s="69"/>
      <c r="AJ496" s="69"/>
      <c r="AK496" s="69"/>
    </row>
    <row r="497" spans="5:37" x14ac:dyDescent="0.25">
      <c r="E497" s="69"/>
      <c r="H497" s="69"/>
      <c r="I497" s="69"/>
      <c r="J497" s="69"/>
      <c r="L497" s="69"/>
      <c r="M497" s="69"/>
      <c r="N497" s="69"/>
      <c r="O497" s="69"/>
      <c r="V497" s="433"/>
      <c r="W497" s="434"/>
      <c r="Z497" s="69"/>
      <c r="AA497" s="69"/>
      <c r="AB497" s="69"/>
      <c r="AC497" s="69"/>
      <c r="AD497" s="69"/>
      <c r="AE497" s="69"/>
      <c r="AF497" s="69"/>
      <c r="AG497" s="69"/>
      <c r="AH497" s="69"/>
      <c r="AI497" s="69"/>
      <c r="AJ497" s="69"/>
      <c r="AK497" s="69"/>
    </row>
    <row r="498" spans="5:37" x14ac:dyDescent="0.25">
      <c r="E498" s="69"/>
      <c r="H498" s="69"/>
      <c r="I498" s="69"/>
      <c r="J498" s="69"/>
      <c r="L498" s="69"/>
      <c r="M498" s="69"/>
      <c r="N498" s="69"/>
      <c r="O498" s="69"/>
      <c r="V498" s="433"/>
      <c r="W498" s="434"/>
      <c r="Z498" s="69"/>
      <c r="AA498" s="69"/>
      <c r="AB498" s="69"/>
      <c r="AC498" s="69"/>
      <c r="AD498" s="69"/>
      <c r="AE498" s="69"/>
      <c r="AF498" s="69"/>
      <c r="AG498" s="69"/>
      <c r="AH498" s="69"/>
      <c r="AI498" s="69"/>
      <c r="AJ498" s="69"/>
      <c r="AK498" s="69"/>
    </row>
    <row r="499" spans="5:37" x14ac:dyDescent="0.25">
      <c r="E499" s="69"/>
      <c r="H499" s="69"/>
      <c r="I499" s="69"/>
      <c r="J499" s="69"/>
      <c r="L499" s="69"/>
      <c r="M499" s="69"/>
      <c r="N499" s="69"/>
      <c r="O499" s="69"/>
      <c r="V499" s="433"/>
      <c r="W499" s="434"/>
      <c r="Z499" s="69"/>
      <c r="AA499" s="69"/>
      <c r="AB499" s="69"/>
      <c r="AC499" s="69"/>
      <c r="AD499" s="69"/>
      <c r="AE499" s="69"/>
      <c r="AF499" s="69"/>
      <c r="AG499" s="69"/>
      <c r="AH499" s="69"/>
      <c r="AI499" s="69"/>
      <c r="AJ499" s="69"/>
      <c r="AK499" s="69"/>
    </row>
    <row r="500" spans="5:37" x14ac:dyDescent="0.25">
      <c r="E500" s="69"/>
      <c r="H500" s="69"/>
      <c r="I500" s="69"/>
      <c r="J500" s="69"/>
      <c r="L500" s="69"/>
      <c r="M500" s="69"/>
      <c r="N500" s="69"/>
      <c r="O500" s="69"/>
      <c r="V500" s="433"/>
      <c r="W500" s="434"/>
      <c r="Z500" s="69"/>
      <c r="AA500" s="69"/>
      <c r="AB500" s="69"/>
      <c r="AC500" s="69"/>
      <c r="AD500" s="69"/>
      <c r="AE500" s="69"/>
      <c r="AF500" s="69"/>
      <c r="AG500" s="69"/>
      <c r="AH500" s="69"/>
      <c r="AI500" s="69"/>
      <c r="AJ500" s="69"/>
      <c r="AK500" s="69"/>
    </row>
    <row r="501" spans="5:37" x14ac:dyDescent="0.25">
      <c r="E501" s="69"/>
      <c r="H501" s="69"/>
      <c r="I501" s="69"/>
      <c r="J501" s="69"/>
      <c r="L501" s="69"/>
      <c r="M501" s="69"/>
      <c r="N501" s="69"/>
      <c r="O501" s="69"/>
      <c r="V501" s="433"/>
      <c r="W501" s="434"/>
      <c r="Z501" s="69"/>
      <c r="AA501" s="69"/>
      <c r="AB501" s="69"/>
      <c r="AC501" s="69"/>
      <c r="AD501" s="69"/>
      <c r="AE501" s="69"/>
      <c r="AF501" s="69"/>
      <c r="AG501" s="69"/>
      <c r="AH501" s="69"/>
      <c r="AI501" s="69"/>
      <c r="AJ501" s="69"/>
      <c r="AK501" s="69"/>
    </row>
    <row r="502" spans="5:37" x14ac:dyDescent="0.25">
      <c r="E502" s="69"/>
      <c r="H502" s="69"/>
      <c r="I502" s="69"/>
      <c r="J502" s="69"/>
      <c r="L502" s="69"/>
      <c r="M502" s="69"/>
      <c r="N502" s="69"/>
      <c r="O502" s="69"/>
      <c r="V502" s="433"/>
      <c r="W502" s="434"/>
      <c r="Z502" s="69"/>
      <c r="AA502" s="69"/>
      <c r="AB502" s="69"/>
      <c r="AC502" s="69"/>
      <c r="AD502" s="69"/>
      <c r="AE502" s="69"/>
      <c r="AF502" s="69"/>
      <c r="AG502" s="69"/>
      <c r="AH502" s="69"/>
      <c r="AI502" s="69"/>
      <c r="AJ502" s="69"/>
      <c r="AK502" s="69"/>
    </row>
    <row r="503" spans="5:37" x14ac:dyDescent="0.25">
      <c r="E503" s="69"/>
      <c r="H503" s="69"/>
      <c r="I503" s="69"/>
      <c r="J503" s="69"/>
      <c r="L503" s="69"/>
      <c r="M503" s="69"/>
      <c r="N503" s="69"/>
      <c r="O503" s="69"/>
      <c r="V503" s="433"/>
      <c r="W503" s="434"/>
      <c r="Z503" s="69"/>
      <c r="AA503" s="69"/>
      <c r="AB503" s="69"/>
      <c r="AC503" s="69"/>
      <c r="AD503" s="69"/>
      <c r="AE503" s="69"/>
      <c r="AF503" s="69"/>
      <c r="AG503" s="69"/>
      <c r="AH503" s="69"/>
      <c r="AI503" s="69"/>
      <c r="AJ503" s="69"/>
      <c r="AK503" s="69"/>
    </row>
    <row r="504" spans="5:37" x14ac:dyDescent="0.25">
      <c r="E504" s="69"/>
      <c r="H504" s="69"/>
      <c r="I504" s="69"/>
      <c r="J504" s="69"/>
      <c r="L504" s="69"/>
      <c r="M504" s="69"/>
      <c r="N504" s="69"/>
      <c r="O504" s="69"/>
      <c r="V504" s="433"/>
      <c r="W504" s="434"/>
      <c r="Z504" s="69"/>
      <c r="AA504" s="69"/>
      <c r="AB504" s="69"/>
      <c r="AC504" s="69"/>
      <c r="AD504" s="69"/>
      <c r="AE504" s="69"/>
      <c r="AF504" s="69"/>
      <c r="AG504" s="69"/>
      <c r="AH504" s="69"/>
      <c r="AI504" s="69"/>
      <c r="AJ504" s="69"/>
      <c r="AK504" s="69"/>
    </row>
    <row r="505" spans="5:37" x14ac:dyDescent="0.25">
      <c r="E505" s="69"/>
      <c r="H505" s="69"/>
      <c r="I505" s="69"/>
      <c r="J505" s="69"/>
      <c r="L505" s="69"/>
      <c r="M505" s="69"/>
      <c r="N505" s="69"/>
      <c r="O505" s="69"/>
      <c r="V505" s="433"/>
      <c r="W505" s="434"/>
      <c r="Z505" s="69"/>
      <c r="AA505" s="69"/>
      <c r="AB505" s="69"/>
      <c r="AC505" s="69"/>
      <c r="AD505" s="69"/>
      <c r="AE505" s="69"/>
      <c r="AF505" s="69"/>
      <c r="AG505" s="69"/>
      <c r="AH505" s="69"/>
      <c r="AI505" s="69"/>
      <c r="AJ505" s="69"/>
      <c r="AK505" s="69"/>
    </row>
    <row r="506" spans="5:37" x14ac:dyDescent="0.25">
      <c r="E506" s="69"/>
      <c r="H506" s="69"/>
      <c r="I506" s="69"/>
      <c r="J506" s="69"/>
      <c r="L506" s="69"/>
      <c r="M506" s="69"/>
      <c r="N506" s="69"/>
      <c r="O506" s="69"/>
      <c r="V506" s="433"/>
      <c r="W506" s="434"/>
      <c r="Z506" s="69"/>
      <c r="AA506" s="69"/>
      <c r="AB506" s="69"/>
      <c r="AC506" s="69"/>
      <c r="AD506" s="69"/>
      <c r="AE506" s="69"/>
      <c r="AF506" s="69"/>
      <c r="AG506" s="69"/>
      <c r="AH506" s="69"/>
      <c r="AI506" s="69"/>
      <c r="AJ506" s="69"/>
      <c r="AK506" s="69"/>
    </row>
    <row r="507" spans="5:37" x14ac:dyDescent="0.25">
      <c r="E507" s="69"/>
      <c r="H507" s="69"/>
      <c r="I507" s="69"/>
      <c r="J507" s="69"/>
      <c r="L507" s="69"/>
      <c r="M507" s="69"/>
      <c r="N507" s="69"/>
      <c r="O507" s="69"/>
      <c r="V507" s="433"/>
      <c r="W507" s="434"/>
      <c r="Z507" s="69"/>
      <c r="AA507" s="69"/>
      <c r="AB507" s="69"/>
      <c r="AC507" s="69"/>
      <c r="AD507" s="69"/>
      <c r="AE507" s="69"/>
      <c r="AF507" s="69"/>
      <c r="AG507" s="69"/>
      <c r="AH507" s="69"/>
      <c r="AI507" s="69"/>
      <c r="AJ507" s="69"/>
      <c r="AK507" s="69"/>
    </row>
    <row r="508" spans="5:37" x14ac:dyDescent="0.25">
      <c r="E508" s="69"/>
      <c r="H508" s="69"/>
      <c r="I508" s="69"/>
      <c r="J508" s="69"/>
      <c r="L508" s="69"/>
      <c r="M508" s="69"/>
      <c r="N508" s="69"/>
      <c r="O508" s="69"/>
      <c r="V508" s="433"/>
      <c r="W508" s="434"/>
      <c r="Z508" s="69"/>
      <c r="AA508" s="69"/>
      <c r="AB508" s="69"/>
      <c r="AC508" s="69"/>
      <c r="AD508" s="69"/>
      <c r="AE508" s="69"/>
      <c r="AF508" s="69"/>
      <c r="AG508" s="69"/>
      <c r="AH508" s="69"/>
      <c r="AI508" s="69"/>
      <c r="AJ508" s="69"/>
      <c r="AK508" s="69"/>
    </row>
    <row r="509" spans="5:37" x14ac:dyDescent="0.25">
      <c r="E509" s="69"/>
      <c r="H509" s="69"/>
      <c r="I509" s="69"/>
      <c r="J509" s="69"/>
      <c r="L509" s="69"/>
      <c r="M509" s="69"/>
      <c r="N509" s="69"/>
      <c r="O509" s="69"/>
      <c r="V509" s="433"/>
      <c r="W509" s="434"/>
      <c r="Z509" s="69"/>
      <c r="AA509" s="69"/>
      <c r="AB509" s="69"/>
      <c r="AC509" s="69"/>
      <c r="AD509" s="69"/>
      <c r="AE509" s="69"/>
      <c r="AF509" s="69"/>
      <c r="AG509" s="69"/>
      <c r="AH509" s="69"/>
      <c r="AI509" s="69"/>
      <c r="AJ509" s="69"/>
      <c r="AK509" s="69"/>
    </row>
    <row r="510" spans="5:37" x14ac:dyDescent="0.25">
      <c r="E510" s="69"/>
      <c r="H510" s="69"/>
      <c r="I510" s="69"/>
      <c r="J510" s="69"/>
      <c r="L510" s="69"/>
      <c r="M510" s="69"/>
      <c r="N510" s="69"/>
      <c r="O510" s="69"/>
      <c r="V510" s="433"/>
      <c r="W510" s="434"/>
      <c r="Z510" s="69"/>
      <c r="AA510" s="69"/>
      <c r="AB510" s="69"/>
      <c r="AC510" s="69"/>
      <c r="AD510" s="69"/>
      <c r="AE510" s="69"/>
      <c r="AF510" s="69"/>
      <c r="AG510" s="69"/>
      <c r="AH510" s="69"/>
      <c r="AI510" s="69"/>
      <c r="AJ510" s="69"/>
      <c r="AK510" s="69"/>
    </row>
    <row r="511" spans="5:37" x14ac:dyDescent="0.25">
      <c r="E511" s="69"/>
      <c r="H511" s="69"/>
      <c r="I511" s="69"/>
      <c r="J511" s="69"/>
      <c r="L511" s="69"/>
      <c r="M511" s="69"/>
      <c r="N511" s="69"/>
      <c r="O511" s="69"/>
      <c r="V511" s="433"/>
      <c r="W511" s="434"/>
      <c r="Z511" s="69"/>
      <c r="AA511" s="69"/>
      <c r="AB511" s="69"/>
      <c r="AC511" s="69"/>
      <c r="AD511" s="69"/>
      <c r="AE511" s="69"/>
      <c r="AF511" s="69"/>
      <c r="AG511" s="69"/>
      <c r="AH511" s="69"/>
      <c r="AI511" s="69"/>
      <c r="AJ511" s="69"/>
      <c r="AK511" s="69"/>
    </row>
    <row r="512" spans="5:37" x14ac:dyDescent="0.25">
      <c r="E512" s="69"/>
      <c r="H512" s="69"/>
      <c r="I512" s="69"/>
      <c r="J512" s="69"/>
      <c r="L512" s="69"/>
      <c r="M512" s="69"/>
      <c r="N512" s="69"/>
      <c r="O512" s="69"/>
      <c r="V512" s="433"/>
      <c r="W512" s="434"/>
      <c r="Z512" s="69"/>
      <c r="AA512" s="69"/>
      <c r="AB512" s="69"/>
      <c r="AC512" s="69"/>
      <c r="AD512" s="69"/>
      <c r="AE512" s="69"/>
      <c r="AF512" s="69"/>
      <c r="AG512" s="69"/>
      <c r="AH512" s="69"/>
      <c r="AI512" s="69"/>
      <c r="AJ512" s="69"/>
      <c r="AK512" s="69"/>
    </row>
    <row r="513" spans="5:37" x14ac:dyDescent="0.25">
      <c r="E513" s="69"/>
      <c r="H513" s="69"/>
      <c r="I513" s="69"/>
      <c r="J513" s="69"/>
      <c r="L513" s="69"/>
      <c r="M513" s="69"/>
      <c r="N513" s="69"/>
      <c r="O513" s="69"/>
      <c r="V513" s="433"/>
      <c r="W513" s="434"/>
      <c r="Z513" s="69"/>
      <c r="AA513" s="69"/>
      <c r="AB513" s="69"/>
      <c r="AC513" s="69"/>
      <c r="AD513" s="69"/>
      <c r="AE513" s="69"/>
      <c r="AF513" s="69"/>
      <c r="AG513" s="69"/>
      <c r="AH513" s="69"/>
      <c r="AI513" s="69"/>
      <c r="AJ513" s="69"/>
      <c r="AK513" s="69"/>
    </row>
    <row r="514" spans="5:37" x14ac:dyDescent="0.25">
      <c r="E514" s="69"/>
      <c r="H514" s="69"/>
      <c r="I514" s="69"/>
      <c r="J514" s="69"/>
      <c r="L514" s="69"/>
      <c r="M514" s="69"/>
      <c r="N514" s="69"/>
      <c r="O514" s="69"/>
      <c r="V514" s="433"/>
      <c r="W514" s="434"/>
      <c r="Z514" s="69"/>
      <c r="AA514" s="69"/>
      <c r="AB514" s="69"/>
      <c r="AC514" s="69"/>
      <c r="AD514" s="69"/>
      <c r="AE514" s="69"/>
      <c r="AF514" s="69"/>
      <c r="AG514" s="69"/>
      <c r="AH514" s="69"/>
      <c r="AI514" s="69"/>
      <c r="AJ514" s="69"/>
      <c r="AK514" s="69"/>
    </row>
    <row r="515" spans="5:37" x14ac:dyDescent="0.25">
      <c r="E515" s="69"/>
      <c r="H515" s="69"/>
      <c r="I515" s="69"/>
      <c r="J515" s="69"/>
      <c r="L515" s="69"/>
      <c r="M515" s="69"/>
      <c r="N515" s="69"/>
      <c r="O515" s="69"/>
      <c r="V515" s="433"/>
      <c r="W515" s="434"/>
      <c r="Z515" s="69"/>
      <c r="AA515" s="69"/>
      <c r="AB515" s="69"/>
      <c r="AC515" s="69"/>
      <c r="AD515" s="69"/>
      <c r="AE515" s="69"/>
      <c r="AF515" s="69"/>
      <c r="AG515" s="69"/>
      <c r="AH515" s="69"/>
      <c r="AI515" s="69"/>
      <c r="AJ515" s="69"/>
      <c r="AK515" s="69"/>
    </row>
    <row r="516" spans="5:37" x14ac:dyDescent="0.25">
      <c r="E516" s="69"/>
      <c r="H516" s="69"/>
      <c r="I516" s="69"/>
      <c r="J516" s="69"/>
      <c r="L516" s="69"/>
      <c r="M516" s="69"/>
      <c r="N516" s="69"/>
      <c r="O516" s="69"/>
      <c r="V516" s="433"/>
      <c r="W516" s="434"/>
      <c r="Z516" s="69"/>
      <c r="AA516" s="69"/>
      <c r="AB516" s="69"/>
      <c r="AC516" s="69"/>
      <c r="AD516" s="69"/>
      <c r="AE516" s="69"/>
      <c r="AF516" s="69"/>
      <c r="AG516" s="69"/>
      <c r="AH516" s="69"/>
      <c r="AI516" s="69"/>
      <c r="AJ516" s="69"/>
      <c r="AK516" s="69"/>
    </row>
    <row r="517" spans="5:37" x14ac:dyDescent="0.25">
      <c r="E517" s="69"/>
      <c r="H517" s="69"/>
      <c r="I517" s="69"/>
      <c r="J517" s="69"/>
      <c r="L517" s="69"/>
      <c r="M517" s="69"/>
      <c r="N517" s="69"/>
      <c r="O517" s="69"/>
      <c r="V517" s="433"/>
      <c r="W517" s="434"/>
      <c r="Z517" s="69"/>
      <c r="AA517" s="69"/>
      <c r="AB517" s="69"/>
      <c r="AC517" s="69"/>
      <c r="AD517" s="69"/>
      <c r="AE517" s="69"/>
      <c r="AF517" s="69"/>
      <c r="AG517" s="69"/>
      <c r="AH517" s="69"/>
      <c r="AI517" s="69"/>
      <c r="AJ517" s="69"/>
      <c r="AK517" s="69"/>
    </row>
    <row r="518" spans="5:37" x14ac:dyDescent="0.25">
      <c r="E518" s="69"/>
      <c r="H518" s="69"/>
      <c r="I518" s="69"/>
      <c r="J518" s="69"/>
      <c r="L518" s="69"/>
      <c r="M518" s="69"/>
      <c r="N518" s="69"/>
      <c r="O518" s="69"/>
      <c r="V518" s="433"/>
      <c r="W518" s="434"/>
      <c r="Z518" s="69"/>
      <c r="AA518" s="69"/>
      <c r="AB518" s="69"/>
      <c r="AC518" s="69"/>
      <c r="AD518" s="69"/>
      <c r="AE518" s="69"/>
      <c r="AF518" s="69"/>
      <c r="AG518" s="69"/>
      <c r="AH518" s="69"/>
      <c r="AI518" s="69"/>
      <c r="AJ518" s="69"/>
      <c r="AK518" s="69"/>
    </row>
    <row r="519" spans="5:37" x14ac:dyDescent="0.25">
      <c r="E519" s="69"/>
      <c r="H519" s="69"/>
      <c r="I519" s="69"/>
      <c r="J519" s="69"/>
      <c r="L519" s="69"/>
      <c r="M519" s="69"/>
      <c r="N519" s="69"/>
      <c r="O519" s="69"/>
      <c r="V519" s="433"/>
      <c r="W519" s="434"/>
      <c r="Z519" s="69"/>
      <c r="AA519" s="69"/>
      <c r="AB519" s="69"/>
      <c r="AC519" s="69"/>
      <c r="AD519" s="69"/>
      <c r="AE519" s="69"/>
      <c r="AF519" s="69"/>
      <c r="AG519" s="69"/>
      <c r="AH519" s="69"/>
      <c r="AI519" s="69"/>
      <c r="AJ519" s="69"/>
      <c r="AK519" s="69"/>
    </row>
    <row r="520" spans="5:37" x14ac:dyDescent="0.25">
      <c r="E520" s="69"/>
      <c r="H520" s="69"/>
      <c r="I520" s="69"/>
      <c r="J520" s="69"/>
      <c r="L520" s="69"/>
      <c r="M520" s="69"/>
      <c r="N520" s="69"/>
      <c r="O520" s="69"/>
      <c r="V520" s="433"/>
      <c r="W520" s="434"/>
      <c r="Z520" s="69"/>
      <c r="AA520" s="69"/>
      <c r="AB520" s="69"/>
      <c r="AC520" s="69"/>
      <c r="AD520" s="69"/>
      <c r="AE520" s="69"/>
      <c r="AF520" s="69"/>
      <c r="AG520" s="69"/>
      <c r="AH520" s="69"/>
      <c r="AI520" s="69"/>
      <c r="AJ520" s="69"/>
      <c r="AK520" s="69"/>
    </row>
    <row r="521" spans="5:37" x14ac:dyDescent="0.25">
      <c r="E521" s="69"/>
      <c r="H521" s="69"/>
      <c r="I521" s="69"/>
      <c r="J521" s="69"/>
      <c r="L521" s="69"/>
      <c r="M521" s="69"/>
      <c r="N521" s="69"/>
      <c r="O521" s="69"/>
      <c r="V521" s="433"/>
      <c r="W521" s="434"/>
      <c r="Z521" s="69"/>
      <c r="AA521" s="69"/>
      <c r="AB521" s="69"/>
      <c r="AC521" s="69"/>
      <c r="AD521" s="69"/>
      <c r="AE521" s="69"/>
      <c r="AF521" s="69"/>
      <c r="AG521" s="69"/>
      <c r="AH521" s="69"/>
      <c r="AI521" s="69"/>
      <c r="AJ521" s="69"/>
      <c r="AK521" s="69"/>
    </row>
    <row r="522" spans="5:37" x14ac:dyDescent="0.25">
      <c r="E522" s="69"/>
      <c r="H522" s="69"/>
      <c r="I522" s="69"/>
      <c r="J522" s="69"/>
      <c r="L522" s="69"/>
      <c r="M522" s="69"/>
      <c r="N522" s="69"/>
      <c r="O522" s="69"/>
      <c r="V522" s="433"/>
      <c r="W522" s="434"/>
      <c r="Z522" s="69"/>
      <c r="AA522" s="69"/>
      <c r="AB522" s="69"/>
      <c r="AC522" s="69"/>
      <c r="AD522" s="69"/>
      <c r="AE522" s="69"/>
      <c r="AF522" s="69"/>
      <c r="AG522" s="69"/>
      <c r="AH522" s="69"/>
      <c r="AI522" s="69"/>
      <c r="AJ522" s="69"/>
      <c r="AK522" s="69"/>
    </row>
    <row r="523" spans="5:37" x14ac:dyDescent="0.25">
      <c r="E523" s="69"/>
      <c r="H523" s="69"/>
      <c r="I523" s="69"/>
      <c r="J523" s="69"/>
      <c r="L523" s="69"/>
      <c r="M523" s="69"/>
      <c r="N523" s="69"/>
      <c r="O523" s="69"/>
      <c r="V523" s="433"/>
      <c r="W523" s="434"/>
      <c r="Z523" s="69"/>
      <c r="AA523" s="69"/>
      <c r="AB523" s="69"/>
      <c r="AC523" s="69"/>
      <c r="AD523" s="69"/>
      <c r="AE523" s="69"/>
      <c r="AF523" s="69"/>
      <c r="AG523" s="69"/>
      <c r="AH523" s="69"/>
      <c r="AI523" s="69"/>
      <c r="AJ523" s="69"/>
      <c r="AK523" s="69"/>
    </row>
    <row r="524" spans="5:37" x14ac:dyDescent="0.25">
      <c r="E524" s="69"/>
      <c r="H524" s="69"/>
      <c r="I524" s="69"/>
      <c r="J524" s="69"/>
      <c r="L524" s="69"/>
      <c r="M524" s="69"/>
      <c r="N524" s="69"/>
      <c r="O524" s="69"/>
      <c r="V524" s="433"/>
      <c r="W524" s="434"/>
      <c r="Z524" s="69"/>
      <c r="AA524" s="69"/>
      <c r="AB524" s="69"/>
      <c r="AC524" s="69"/>
      <c r="AD524" s="69"/>
      <c r="AE524" s="69"/>
      <c r="AF524" s="69"/>
      <c r="AG524" s="69"/>
      <c r="AH524" s="69"/>
      <c r="AI524" s="69"/>
      <c r="AJ524" s="69"/>
      <c r="AK524" s="69"/>
    </row>
    <row r="525" spans="5:37" x14ac:dyDescent="0.25">
      <c r="E525" s="69"/>
      <c r="H525" s="69"/>
      <c r="I525" s="69"/>
      <c r="J525" s="69"/>
      <c r="L525" s="69"/>
      <c r="M525" s="69"/>
      <c r="N525" s="69"/>
      <c r="O525" s="69"/>
      <c r="V525" s="433"/>
      <c r="W525" s="434"/>
      <c r="Z525" s="69"/>
      <c r="AA525" s="69"/>
      <c r="AB525" s="69"/>
      <c r="AC525" s="69"/>
      <c r="AD525" s="69"/>
      <c r="AE525" s="69"/>
      <c r="AF525" s="69"/>
      <c r="AG525" s="69"/>
      <c r="AH525" s="69"/>
      <c r="AI525" s="69"/>
      <c r="AJ525" s="69"/>
      <c r="AK525" s="69"/>
    </row>
    <row r="526" spans="5:37" x14ac:dyDescent="0.25">
      <c r="E526" s="69"/>
      <c r="H526" s="69"/>
      <c r="I526" s="69"/>
      <c r="J526" s="69"/>
      <c r="L526" s="69"/>
      <c r="M526" s="69"/>
      <c r="N526" s="69"/>
      <c r="O526" s="69"/>
      <c r="V526" s="433"/>
      <c r="W526" s="434"/>
      <c r="Z526" s="69"/>
      <c r="AA526" s="69"/>
      <c r="AB526" s="69"/>
      <c r="AC526" s="69"/>
      <c r="AD526" s="69"/>
      <c r="AE526" s="69"/>
      <c r="AF526" s="69"/>
      <c r="AG526" s="69"/>
      <c r="AH526" s="69"/>
      <c r="AI526" s="69"/>
      <c r="AJ526" s="69"/>
      <c r="AK526" s="69"/>
    </row>
    <row r="527" spans="5:37" x14ac:dyDescent="0.25">
      <c r="E527" s="69"/>
      <c r="H527" s="69"/>
      <c r="I527" s="69"/>
      <c r="J527" s="69"/>
      <c r="L527" s="69"/>
      <c r="M527" s="69"/>
      <c r="N527" s="69"/>
      <c r="O527" s="69"/>
      <c r="V527" s="433"/>
      <c r="W527" s="434"/>
      <c r="Z527" s="69"/>
      <c r="AA527" s="69"/>
      <c r="AB527" s="69"/>
      <c r="AC527" s="69"/>
      <c r="AD527" s="69"/>
      <c r="AE527" s="69"/>
      <c r="AF527" s="69"/>
      <c r="AG527" s="69"/>
      <c r="AH527" s="69"/>
      <c r="AI527" s="69"/>
      <c r="AJ527" s="69"/>
      <c r="AK527" s="69"/>
    </row>
    <row r="528" spans="5:37" x14ac:dyDescent="0.25">
      <c r="E528" s="69"/>
      <c r="H528" s="69"/>
      <c r="I528" s="69"/>
      <c r="J528" s="69"/>
      <c r="L528" s="69"/>
      <c r="M528" s="69"/>
      <c r="N528" s="69"/>
      <c r="O528" s="69"/>
      <c r="V528" s="433"/>
      <c r="W528" s="434"/>
      <c r="Z528" s="69"/>
      <c r="AA528" s="69"/>
      <c r="AB528" s="69"/>
      <c r="AC528" s="69"/>
      <c r="AD528" s="69"/>
      <c r="AE528" s="69"/>
      <c r="AF528" s="69"/>
      <c r="AG528" s="69"/>
      <c r="AH528" s="69"/>
      <c r="AI528" s="69"/>
      <c r="AJ528" s="69"/>
      <c r="AK528" s="69"/>
    </row>
    <row r="529" spans="5:37" x14ac:dyDescent="0.25">
      <c r="E529" s="69"/>
      <c r="H529" s="69"/>
      <c r="I529" s="69"/>
      <c r="J529" s="69"/>
      <c r="L529" s="69"/>
      <c r="M529" s="69"/>
      <c r="N529" s="69"/>
      <c r="O529" s="69"/>
      <c r="V529" s="433"/>
      <c r="W529" s="434"/>
      <c r="Z529" s="69"/>
      <c r="AA529" s="69"/>
      <c r="AB529" s="69"/>
      <c r="AC529" s="69"/>
      <c r="AD529" s="69"/>
      <c r="AE529" s="69"/>
      <c r="AF529" s="69"/>
      <c r="AG529" s="69"/>
      <c r="AH529" s="69"/>
      <c r="AI529" s="69"/>
      <c r="AJ529" s="69"/>
      <c r="AK529" s="69"/>
    </row>
    <row r="530" spans="5:37" x14ac:dyDescent="0.25">
      <c r="E530" s="69"/>
      <c r="H530" s="69"/>
      <c r="I530" s="69"/>
      <c r="J530" s="69"/>
      <c r="L530" s="69"/>
      <c r="M530" s="69"/>
      <c r="N530" s="69"/>
      <c r="O530" s="69"/>
      <c r="V530" s="433"/>
      <c r="W530" s="434"/>
      <c r="Z530" s="69"/>
      <c r="AA530" s="69"/>
      <c r="AB530" s="69"/>
      <c r="AC530" s="69"/>
      <c r="AD530" s="69"/>
      <c r="AE530" s="69"/>
      <c r="AF530" s="69"/>
      <c r="AG530" s="69"/>
      <c r="AH530" s="69"/>
      <c r="AI530" s="69"/>
      <c r="AJ530" s="69"/>
      <c r="AK530" s="69"/>
    </row>
    <row r="531" spans="5:37" x14ac:dyDescent="0.25">
      <c r="E531" s="69"/>
      <c r="H531" s="69"/>
      <c r="I531" s="69"/>
      <c r="J531" s="69"/>
      <c r="L531" s="69"/>
      <c r="M531" s="69"/>
      <c r="N531" s="69"/>
      <c r="O531" s="69"/>
      <c r="V531" s="433"/>
      <c r="W531" s="434"/>
      <c r="Z531" s="69"/>
      <c r="AA531" s="69"/>
      <c r="AB531" s="69"/>
      <c r="AC531" s="69"/>
      <c r="AD531" s="69"/>
      <c r="AE531" s="69"/>
      <c r="AF531" s="69"/>
      <c r="AG531" s="69"/>
      <c r="AH531" s="69"/>
      <c r="AI531" s="69"/>
      <c r="AJ531" s="69"/>
      <c r="AK531" s="69"/>
    </row>
    <row r="532" spans="5:37" x14ac:dyDescent="0.25">
      <c r="E532" s="69"/>
      <c r="H532" s="69"/>
      <c r="I532" s="69"/>
      <c r="J532" s="69"/>
      <c r="L532" s="69"/>
      <c r="M532" s="69"/>
      <c r="N532" s="69"/>
      <c r="O532" s="69"/>
      <c r="V532" s="433"/>
      <c r="W532" s="434"/>
      <c r="Z532" s="69"/>
      <c r="AA532" s="69"/>
      <c r="AB532" s="69"/>
      <c r="AC532" s="69"/>
      <c r="AD532" s="69"/>
      <c r="AE532" s="69"/>
      <c r="AF532" s="69"/>
      <c r="AG532" s="69"/>
      <c r="AH532" s="69"/>
      <c r="AI532" s="69"/>
      <c r="AJ532" s="69"/>
      <c r="AK532" s="69"/>
    </row>
    <row r="533" spans="5:37" x14ac:dyDescent="0.25">
      <c r="E533" s="69"/>
      <c r="H533" s="69"/>
      <c r="I533" s="69"/>
      <c r="J533" s="69"/>
      <c r="L533" s="69"/>
      <c r="M533" s="69"/>
      <c r="N533" s="69"/>
      <c r="O533" s="69"/>
      <c r="V533" s="433"/>
      <c r="W533" s="434"/>
      <c r="Z533" s="69"/>
      <c r="AA533" s="69"/>
      <c r="AB533" s="69"/>
      <c r="AC533" s="69"/>
      <c r="AD533" s="69"/>
      <c r="AE533" s="69"/>
      <c r="AF533" s="69"/>
      <c r="AG533" s="69"/>
      <c r="AH533" s="69"/>
      <c r="AI533" s="69"/>
      <c r="AJ533" s="69"/>
      <c r="AK533" s="69"/>
    </row>
    <row r="534" spans="5:37" x14ac:dyDescent="0.25">
      <c r="E534" s="69"/>
      <c r="H534" s="69"/>
      <c r="I534" s="69"/>
      <c r="J534" s="69"/>
      <c r="L534" s="69"/>
      <c r="M534" s="69"/>
      <c r="N534" s="69"/>
      <c r="O534" s="69"/>
      <c r="V534" s="433"/>
      <c r="W534" s="434"/>
      <c r="Z534" s="69"/>
      <c r="AA534" s="69"/>
      <c r="AB534" s="69"/>
      <c r="AC534" s="69"/>
      <c r="AD534" s="69"/>
      <c r="AE534" s="69"/>
      <c r="AF534" s="69"/>
      <c r="AG534" s="69"/>
      <c r="AH534" s="69"/>
      <c r="AI534" s="69"/>
      <c r="AJ534" s="69"/>
      <c r="AK534" s="69"/>
    </row>
    <row r="535" spans="5:37" x14ac:dyDescent="0.25">
      <c r="E535" s="69"/>
      <c r="H535" s="69"/>
      <c r="I535" s="69"/>
      <c r="J535" s="69"/>
      <c r="L535" s="69"/>
      <c r="M535" s="69"/>
      <c r="N535" s="69"/>
      <c r="O535" s="69"/>
      <c r="V535" s="433"/>
      <c r="W535" s="434"/>
      <c r="Z535" s="69"/>
      <c r="AA535" s="69"/>
      <c r="AB535" s="69"/>
      <c r="AC535" s="69"/>
      <c r="AD535" s="69"/>
      <c r="AE535" s="69"/>
      <c r="AF535" s="69"/>
      <c r="AG535" s="69"/>
      <c r="AH535" s="69"/>
      <c r="AI535" s="69"/>
      <c r="AJ535" s="69"/>
      <c r="AK535" s="69"/>
    </row>
    <row r="536" spans="5:37" x14ac:dyDescent="0.25">
      <c r="E536" s="69"/>
      <c r="H536" s="69"/>
      <c r="I536" s="69"/>
      <c r="J536" s="69"/>
      <c r="L536" s="69"/>
      <c r="M536" s="69"/>
      <c r="N536" s="69"/>
      <c r="O536" s="69"/>
      <c r="V536" s="433"/>
      <c r="W536" s="434"/>
      <c r="Z536" s="69"/>
      <c r="AA536" s="69"/>
      <c r="AB536" s="69"/>
      <c r="AC536" s="69"/>
      <c r="AD536" s="69"/>
      <c r="AE536" s="69"/>
      <c r="AF536" s="69"/>
      <c r="AG536" s="69"/>
      <c r="AH536" s="69"/>
      <c r="AI536" s="69"/>
      <c r="AJ536" s="69"/>
      <c r="AK536" s="69"/>
    </row>
    <row r="537" spans="5:37" x14ac:dyDescent="0.25">
      <c r="E537" s="69"/>
      <c r="H537" s="69"/>
      <c r="I537" s="69"/>
      <c r="J537" s="69"/>
      <c r="L537" s="69"/>
      <c r="M537" s="69"/>
      <c r="N537" s="69"/>
      <c r="O537" s="69"/>
      <c r="V537" s="433"/>
      <c r="W537" s="434"/>
      <c r="Z537" s="69"/>
      <c r="AA537" s="69"/>
      <c r="AB537" s="69"/>
      <c r="AC537" s="69"/>
      <c r="AD537" s="69"/>
      <c r="AE537" s="69"/>
      <c r="AF537" s="69"/>
      <c r="AG537" s="69"/>
      <c r="AH537" s="69"/>
      <c r="AI537" s="69"/>
      <c r="AJ537" s="69"/>
      <c r="AK537" s="69"/>
    </row>
    <row r="538" spans="5:37" x14ac:dyDescent="0.25">
      <c r="E538" s="69"/>
      <c r="H538" s="69"/>
      <c r="I538" s="69"/>
      <c r="J538" s="69"/>
      <c r="L538" s="69"/>
      <c r="M538" s="69"/>
      <c r="N538" s="69"/>
      <c r="O538" s="69"/>
      <c r="V538" s="433"/>
      <c r="W538" s="434"/>
      <c r="Z538" s="69"/>
      <c r="AA538" s="69"/>
      <c r="AB538" s="69"/>
      <c r="AC538" s="69"/>
      <c r="AD538" s="69"/>
      <c r="AE538" s="69"/>
      <c r="AF538" s="69"/>
      <c r="AG538" s="69"/>
      <c r="AH538" s="69"/>
      <c r="AI538" s="69"/>
      <c r="AJ538" s="69"/>
      <c r="AK538" s="69"/>
    </row>
    <row r="539" spans="5:37" x14ac:dyDescent="0.25">
      <c r="E539" s="69"/>
      <c r="H539" s="69"/>
      <c r="I539" s="69"/>
      <c r="J539" s="69"/>
      <c r="L539" s="69"/>
      <c r="M539" s="69"/>
      <c r="N539" s="69"/>
      <c r="O539" s="69"/>
      <c r="V539" s="433"/>
      <c r="W539" s="434"/>
      <c r="Z539" s="69"/>
      <c r="AA539" s="69"/>
      <c r="AB539" s="69"/>
      <c r="AC539" s="69"/>
      <c r="AD539" s="69"/>
      <c r="AE539" s="69"/>
      <c r="AF539" s="69"/>
      <c r="AG539" s="69"/>
      <c r="AH539" s="69"/>
      <c r="AI539" s="69"/>
      <c r="AJ539" s="69"/>
      <c r="AK539" s="69"/>
    </row>
    <row r="540" spans="5:37" x14ac:dyDescent="0.25">
      <c r="E540" s="69"/>
      <c r="H540" s="69"/>
      <c r="I540" s="69"/>
      <c r="J540" s="69"/>
      <c r="L540" s="69"/>
      <c r="M540" s="69"/>
      <c r="N540" s="69"/>
      <c r="O540" s="69"/>
      <c r="V540" s="433"/>
      <c r="W540" s="434"/>
      <c r="Z540" s="69"/>
      <c r="AA540" s="69"/>
      <c r="AB540" s="69"/>
      <c r="AC540" s="69"/>
      <c r="AD540" s="69"/>
      <c r="AE540" s="69"/>
      <c r="AF540" s="69"/>
      <c r="AG540" s="69"/>
      <c r="AH540" s="69"/>
      <c r="AI540" s="69"/>
      <c r="AJ540" s="69"/>
      <c r="AK540" s="69"/>
    </row>
    <row r="541" spans="5:37" x14ac:dyDescent="0.25">
      <c r="E541" s="69"/>
      <c r="H541" s="69"/>
      <c r="I541" s="69"/>
      <c r="J541" s="69"/>
      <c r="L541" s="69"/>
      <c r="M541" s="69"/>
      <c r="N541" s="69"/>
      <c r="O541" s="69"/>
      <c r="V541" s="433"/>
      <c r="W541" s="434"/>
      <c r="Z541" s="69"/>
      <c r="AA541" s="69"/>
      <c r="AB541" s="69"/>
      <c r="AC541" s="69"/>
      <c r="AD541" s="69"/>
      <c r="AE541" s="69"/>
      <c r="AF541" s="69"/>
      <c r="AG541" s="69"/>
      <c r="AH541" s="69"/>
      <c r="AI541" s="69"/>
      <c r="AJ541" s="69"/>
      <c r="AK541" s="69"/>
    </row>
    <row r="542" spans="5:37" x14ac:dyDescent="0.25">
      <c r="E542" s="69"/>
      <c r="H542" s="69"/>
      <c r="I542" s="69"/>
      <c r="J542" s="69"/>
      <c r="L542" s="69"/>
      <c r="M542" s="69"/>
      <c r="N542" s="69"/>
      <c r="O542" s="69"/>
      <c r="V542" s="433"/>
      <c r="W542" s="434"/>
      <c r="Z542" s="69"/>
      <c r="AA542" s="69"/>
      <c r="AB542" s="69"/>
      <c r="AC542" s="69"/>
      <c r="AD542" s="69"/>
      <c r="AE542" s="69"/>
      <c r="AF542" s="69"/>
      <c r="AG542" s="69"/>
      <c r="AH542" s="69"/>
      <c r="AI542" s="69"/>
      <c r="AJ542" s="69"/>
      <c r="AK542" s="69"/>
    </row>
    <row r="543" spans="5:37" x14ac:dyDescent="0.25">
      <c r="E543" s="69"/>
      <c r="H543" s="69"/>
      <c r="I543" s="69"/>
      <c r="J543" s="69"/>
      <c r="L543" s="69"/>
      <c r="M543" s="69"/>
      <c r="N543" s="69"/>
      <c r="O543" s="69"/>
      <c r="V543" s="433"/>
      <c r="W543" s="434"/>
      <c r="Z543" s="69"/>
      <c r="AA543" s="69"/>
      <c r="AB543" s="69"/>
      <c r="AC543" s="69"/>
      <c r="AD543" s="69"/>
      <c r="AE543" s="69"/>
      <c r="AF543" s="69"/>
      <c r="AG543" s="69"/>
      <c r="AH543" s="69"/>
      <c r="AI543" s="69"/>
      <c r="AJ543" s="69"/>
      <c r="AK543" s="69"/>
    </row>
    <row r="544" spans="5:37" x14ac:dyDescent="0.25">
      <c r="E544" s="69"/>
      <c r="H544" s="69"/>
      <c r="I544" s="69"/>
      <c r="J544" s="69"/>
      <c r="L544" s="69"/>
      <c r="M544" s="69"/>
      <c r="N544" s="69"/>
      <c r="O544" s="69"/>
      <c r="V544" s="433"/>
      <c r="W544" s="434"/>
      <c r="Z544" s="69"/>
      <c r="AA544" s="69"/>
      <c r="AB544" s="69"/>
      <c r="AC544" s="69"/>
      <c r="AD544" s="69"/>
      <c r="AE544" s="69"/>
      <c r="AF544" s="69"/>
      <c r="AG544" s="69"/>
      <c r="AH544" s="69"/>
      <c r="AI544" s="69"/>
      <c r="AJ544" s="69"/>
      <c r="AK544" s="69"/>
    </row>
    <row r="545" spans="5:37" x14ac:dyDescent="0.25">
      <c r="E545" s="69"/>
      <c r="H545" s="69"/>
      <c r="I545" s="69"/>
      <c r="J545" s="69"/>
      <c r="L545" s="69"/>
      <c r="M545" s="69"/>
      <c r="N545" s="69"/>
      <c r="O545" s="69"/>
      <c r="V545" s="433"/>
      <c r="W545" s="434"/>
      <c r="Z545" s="69"/>
      <c r="AA545" s="69"/>
      <c r="AB545" s="69"/>
      <c r="AC545" s="69"/>
      <c r="AD545" s="69"/>
      <c r="AE545" s="69"/>
      <c r="AF545" s="69"/>
      <c r="AG545" s="69"/>
      <c r="AH545" s="69"/>
      <c r="AI545" s="69"/>
      <c r="AJ545" s="69"/>
      <c r="AK545" s="69"/>
    </row>
    <row r="546" spans="5:37" x14ac:dyDescent="0.25">
      <c r="E546" s="69"/>
      <c r="H546" s="69"/>
      <c r="I546" s="69"/>
      <c r="J546" s="69"/>
      <c r="L546" s="69"/>
      <c r="M546" s="69"/>
      <c r="N546" s="69"/>
      <c r="O546" s="69"/>
      <c r="V546" s="433"/>
      <c r="W546" s="434"/>
      <c r="Z546" s="69"/>
      <c r="AA546" s="69"/>
      <c r="AB546" s="69"/>
      <c r="AC546" s="69"/>
      <c r="AD546" s="69"/>
      <c r="AE546" s="69"/>
      <c r="AF546" s="69"/>
      <c r="AG546" s="69"/>
      <c r="AH546" s="69"/>
      <c r="AI546" s="69"/>
      <c r="AJ546" s="69"/>
      <c r="AK546" s="69"/>
    </row>
    <row r="547" spans="5:37" x14ac:dyDescent="0.25">
      <c r="E547" s="69"/>
      <c r="H547" s="69"/>
      <c r="I547" s="69"/>
      <c r="J547" s="69"/>
      <c r="L547" s="69"/>
      <c r="M547" s="69"/>
      <c r="N547" s="69"/>
      <c r="O547" s="69"/>
      <c r="V547" s="433"/>
      <c r="W547" s="434"/>
      <c r="Z547" s="69"/>
      <c r="AA547" s="69"/>
      <c r="AB547" s="69"/>
      <c r="AC547" s="69"/>
      <c r="AD547" s="69"/>
      <c r="AE547" s="69"/>
      <c r="AF547" s="69"/>
      <c r="AG547" s="69"/>
      <c r="AH547" s="69"/>
      <c r="AI547" s="69"/>
      <c r="AJ547" s="69"/>
      <c r="AK547" s="69"/>
    </row>
    <row r="548" spans="5:37" x14ac:dyDescent="0.25">
      <c r="E548" s="69"/>
      <c r="H548" s="69"/>
      <c r="I548" s="69"/>
      <c r="J548" s="69"/>
      <c r="L548" s="69"/>
      <c r="M548" s="69"/>
      <c r="N548" s="69"/>
      <c r="O548" s="69"/>
      <c r="V548" s="433"/>
      <c r="W548" s="434"/>
      <c r="Z548" s="69"/>
      <c r="AA548" s="69"/>
      <c r="AB548" s="69"/>
      <c r="AC548" s="69"/>
      <c r="AD548" s="69"/>
      <c r="AE548" s="69"/>
      <c r="AF548" s="69"/>
      <c r="AG548" s="69"/>
      <c r="AH548" s="69"/>
      <c r="AI548" s="69"/>
      <c r="AJ548" s="69"/>
      <c r="AK548" s="69"/>
    </row>
    <row r="549" spans="5:37" x14ac:dyDescent="0.25">
      <c r="E549" s="69"/>
      <c r="H549" s="69"/>
      <c r="I549" s="69"/>
      <c r="J549" s="69"/>
      <c r="L549" s="69"/>
      <c r="M549" s="69"/>
      <c r="N549" s="69"/>
      <c r="O549" s="69"/>
      <c r="V549" s="433"/>
      <c r="W549" s="434"/>
      <c r="Z549" s="69"/>
      <c r="AA549" s="69"/>
      <c r="AB549" s="69"/>
      <c r="AC549" s="69"/>
      <c r="AD549" s="69"/>
      <c r="AE549" s="69"/>
      <c r="AF549" s="69"/>
      <c r="AG549" s="69"/>
      <c r="AH549" s="69"/>
      <c r="AI549" s="69"/>
      <c r="AJ549" s="69"/>
      <c r="AK549" s="69"/>
    </row>
    <row r="550" spans="5:37" x14ac:dyDescent="0.25">
      <c r="E550" s="69"/>
      <c r="H550" s="69"/>
      <c r="I550" s="69"/>
      <c r="J550" s="69"/>
      <c r="L550" s="69"/>
      <c r="M550" s="69"/>
      <c r="N550" s="69"/>
      <c r="O550" s="69"/>
      <c r="V550" s="433"/>
      <c r="W550" s="434"/>
      <c r="Z550" s="69"/>
      <c r="AA550" s="69"/>
      <c r="AB550" s="69"/>
      <c r="AC550" s="69"/>
      <c r="AD550" s="69"/>
      <c r="AE550" s="69"/>
      <c r="AF550" s="69"/>
      <c r="AG550" s="69"/>
      <c r="AH550" s="69"/>
      <c r="AI550" s="69"/>
      <c r="AJ550" s="69"/>
      <c r="AK550" s="69"/>
    </row>
    <row r="551" spans="5:37" x14ac:dyDescent="0.25">
      <c r="E551" s="69"/>
      <c r="H551" s="69"/>
      <c r="I551" s="69"/>
      <c r="J551" s="69"/>
      <c r="L551" s="69"/>
      <c r="M551" s="69"/>
      <c r="N551" s="69"/>
      <c r="O551" s="69"/>
      <c r="V551" s="433"/>
      <c r="W551" s="434"/>
      <c r="Z551" s="69"/>
      <c r="AA551" s="69"/>
      <c r="AB551" s="69"/>
      <c r="AC551" s="69"/>
      <c r="AD551" s="69"/>
      <c r="AE551" s="69"/>
      <c r="AF551" s="69"/>
      <c r="AG551" s="69"/>
      <c r="AH551" s="69"/>
      <c r="AI551" s="69"/>
      <c r="AJ551" s="69"/>
      <c r="AK551" s="69"/>
    </row>
    <row r="552" spans="5:37" x14ac:dyDescent="0.25">
      <c r="E552" s="69"/>
      <c r="H552" s="69"/>
      <c r="I552" s="69"/>
      <c r="J552" s="69"/>
      <c r="L552" s="69"/>
      <c r="M552" s="69"/>
      <c r="N552" s="69"/>
      <c r="O552" s="69"/>
      <c r="V552" s="433"/>
      <c r="W552" s="434"/>
      <c r="Z552" s="69"/>
      <c r="AA552" s="69"/>
      <c r="AB552" s="69"/>
      <c r="AC552" s="69"/>
      <c r="AD552" s="69"/>
      <c r="AE552" s="69"/>
      <c r="AF552" s="69"/>
      <c r="AG552" s="69"/>
      <c r="AH552" s="69"/>
      <c r="AI552" s="69"/>
      <c r="AJ552" s="69"/>
      <c r="AK552" s="69"/>
    </row>
    <row r="553" spans="5:37" x14ac:dyDescent="0.25">
      <c r="E553" s="69"/>
      <c r="H553" s="69"/>
      <c r="I553" s="69"/>
      <c r="J553" s="69"/>
      <c r="L553" s="69"/>
      <c r="M553" s="69"/>
      <c r="N553" s="69"/>
      <c r="O553" s="69"/>
      <c r="V553" s="433"/>
      <c r="W553" s="434"/>
      <c r="Z553" s="69"/>
      <c r="AA553" s="69"/>
      <c r="AB553" s="69"/>
      <c r="AC553" s="69"/>
      <c r="AD553" s="69"/>
      <c r="AE553" s="69"/>
      <c r="AF553" s="69"/>
      <c r="AG553" s="69"/>
      <c r="AH553" s="69"/>
      <c r="AI553" s="69"/>
      <c r="AJ553" s="69"/>
      <c r="AK553" s="69"/>
    </row>
    <row r="554" spans="5:37" x14ac:dyDescent="0.25">
      <c r="E554" s="69"/>
      <c r="H554" s="69"/>
      <c r="I554" s="69"/>
      <c r="J554" s="69"/>
      <c r="L554" s="69"/>
      <c r="M554" s="69"/>
      <c r="N554" s="69"/>
      <c r="O554" s="69"/>
      <c r="V554" s="433"/>
      <c r="W554" s="434"/>
      <c r="Z554" s="69"/>
      <c r="AA554" s="69"/>
      <c r="AB554" s="69"/>
      <c r="AC554" s="69"/>
      <c r="AD554" s="69"/>
      <c r="AE554" s="69"/>
      <c r="AF554" s="69"/>
      <c r="AG554" s="69"/>
      <c r="AH554" s="69"/>
      <c r="AI554" s="69"/>
      <c r="AJ554" s="69"/>
      <c r="AK554" s="69"/>
    </row>
    <row r="555" spans="5:37" x14ac:dyDescent="0.25">
      <c r="E555" s="69"/>
      <c r="H555" s="69"/>
      <c r="I555" s="69"/>
      <c r="J555" s="69"/>
      <c r="L555" s="69"/>
      <c r="M555" s="69"/>
      <c r="N555" s="69"/>
      <c r="O555" s="69"/>
      <c r="V555" s="433"/>
      <c r="W555" s="434"/>
      <c r="Z555" s="69"/>
      <c r="AA555" s="69"/>
      <c r="AB555" s="69"/>
      <c r="AC555" s="69"/>
      <c r="AD555" s="69"/>
      <c r="AE555" s="69"/>
      <c r="AF555" s="69"/>
      <c r="AG555" s="69"/>
      <c r="AH555" s="69"/>
      <c r="AI555" s="69"/>
      <c r="AJ555" s="69"/>
      <c r="AK555" s="69"/>
    </row>
    <row r="570" spans="5:37" x14ac:dyDescent="0.25">
      <c r="E570" s="69"/>
      <c r="H570" s="69"/>
      <c r="I570" s="69"/>
      <c r="J570" s="69"/>
      <c r="L570" s="69"/>
      <c r="M570" s="69"/>
      <c r="N570" s="69"/>
      <c r="O570" s="69"/>
      <c r="U570" s="69"/>
      <c r="V570" s="69"/>
      <c r="W570" s="69"/>
      <c r="X570" s="69"/>
      <c r="Z570" s="69"/>
      <c r="AA570" s="69"/>
      <c r="AB570" s="69"/>
      <c r="AC570" s="69"/>
      <c r="AD570" s="69"/>
      <c r="AE570" s="69"/>
      <c r="AF570" s="69"/>
      <c r="AG570" s="69"/>
      <c r="AH570" s="69"/>
      <c r="AI570" s="69"/>
      <c r="AJ570" s="69"/>
      <c r="AK570" s="69"/>
    </row>
    <row r="571" spans="5:37" x14ac:dyDescent="0.25">
      <c r="E571" s="69"/>
      <c r="H571" s="69"/>
      <c r="I571" s="69"/>
      <c r="J571" s="69"/>
      <c r="L571" s="69"/>
      <c r="M571" s="69"/>
      <c r="N571" s="69"/>
      <c r="O571" s="69"/>
      <c r="U571" s="69"/>
      <c r="V571" s="69"/>
      <c r="W571" s="69"/>
      <c r="X571" s="69"/>
      <c r="Z571" s="69"/>
      <c r="AA571" s="69"/>
      <c r="AB571" s="69"/>
      <c r="AC571" s="69"/>
      <c r="AD571" s="69"/>
      <c r="AE571" s="69"/>
      <c r="AF571" s="69"/>
      <c r="AG571" s="69"/>
      <c r="AH571" s="69"/>
      <c r="AI571" s="69"/>
      <c r="AJ571" s="69"/>
      <c r="AK571" s="69"/>
    </row>
    <row r="572" spans="5:37" x14ac:dyDescent="0.25">
      <c r="E572" s="69"/>
      <c r="H572" s="69"/>
      <c r="I572" s="69"/>
      <c r="J572" s="69"/>
      <c r="L572" s="69"/>
      <c r="M572" s="69"/>
      <c r="N572" s="69"/>
      <c r="O572" s="69"/>
      <c r="U572" s="69"/>
      <c r="V572" s="69"/>
      <c r="W572" s="69"/>
      <c r="X572" s="69"/>
      <c r="Z572" s="69"/>
      <c r="AA572" s="69"/>
      <c r="AB572" s="69"/>
      <c r="AC572" s="69"/>
      <c r="AD572" s="69"/>
      <c r="AE572" s="69"/>
      <c r="AF572" s="69"/>
      <c r="AG572" s="69"/>
      <c r="AH572" s="69"/>
      <c r="AI572" s="69"/>
      <c r="AJ572" s="69"/>
      <c r="AK572" s="69"/>
    </row>
    <row r="573" spans="5:37" x14ac:dyDescent="0.25">
      <c r="E573" s="69"/>
      <c r="H573" s="69"/>
      <c r="I573" s="69"/>
      <c r="J573" s="69"/>
      <c r="L573" s="69"/>
      <c r="M573" s="69"/>
      <c r="N573" s="69"/>
      <c r="O573" s="69"/>
      <c r="U573" s="69"/>
      <c r="V573" s="69"/>
      <c r="W573" s="69"/>
      <c r="X573" s="69"/>
      <c r="Z573" s="69"/>
      <c r="AA573" s="69"/>
      <c r="AB573" s="69"/>
      <c r="AC573" s="69"/>
      <c r="AD573" s="69"/>
      <c r="AE573" s="69"/>
      <c r="AF573" s="69"/>
      <c r="AG573" s="69"/>
      <c r="AH573" s="69"/>
      <c r="AI573" s="69"/>
      <c r="AJ573" s="69"/>
      <c r="AK573" s="69"/>
    </row>
    <row r="574" spans="5:37" x14ac:dyDescent="0.25">
      <c r="E574" s="69"/>
      <c r="H574" s="69"/>
      <c r="I574" s="69"/>
      <c r="J574" s="69"/>
      <c r="L574" s="69"/>
      <c r="M574" s="69"/>
      <c r="N574" s="69"/>
      <c r="O574" s="69"/>
      <c r="U574" s="69"/>
      <c r="V574" s="69"/>
      <c r="W574" s="69"/>
      <c r="X574" s="69"/>
      <c r="Z574" s="69"/>
      <c r="AA574" s="69"/>
      <c r="AB574" s="69"/>
      <c r="AC574" s="69"/>
      <c r="AD574" s="69"/>
      <c r="AE574" s="69"/>
      <c r="AF574" s="69"/>
      <c r="AG574" s="69"/>
      <c r="AH574" s="69"/>
      <c r="AI574" s="69"/>
      <c r="AJ574" s="69"/>
      <c r="AK574" s="69"/>
    </row>
    <row r="575" spans="5:37" x14ac:dyDescent="0.25">
      <c r="E575" s="69"/>
      <c r="H575" s="69"/>
      <c r="I575" s="69"/>
      <c r="J575" s="69"/>
      <c r="L575" s="69"/>
      <c r="M575" s="69"/>
      <c r="N575" s="69"/>
      <c r="O575" s="69"/>
      <c r="U575" s="69"/>
      <c r="V575" s="69"/>
      <c r="W575" s="69"/>
      <c r="X575" s="69"/>
      <c r="Z575" s="69"/>
      <c r="AA575" s="69"/>
      <c r="AB575" s="69"/>
      <c r="AC575" s="69"/>
      <c r="AD575" s="69"/>
      <c r="AE575" s="69"/>
      <c r="AF575" s="69"/>
      <c r="AG575" s="69"/>
      <c r="AH575" s="69"/>
      <c r="AI575" s="69"/>
      <c r="AJ575" s="69"/>
      <c r="AK575" s="69"/>
    </row>
    <row r="576" spans="5:37" x14ac:dyDescent="0.25">
      <c r="E576" s="69"/>
      <c r="H576" s="69"/>
      <c r="I576" s="69"/>
      <c r="J576" s="69"/>
      <c r="L576" s="69"/>
      <c r="M576" s="69"/>
      <c r="N576" s="69"/>
      <c r="O576" s="69"/>
      <c r="U576" s="69"/>
      <c r="V576" s="69"/>
      <c r="W576" s="69"/>
      <c r="X576" s="69"/>
      <c r="Z576" s="69"/>
      <c r="AA576" s="69"/>
      <c r="AB576" s="69"/>
      <c r="AC576" s="69"/>
      <c r="AD576" s="69"/>
      <c r="AE576" s="69"/>
      <c r="AF576" s="69"/>
      <c r="AG576" s="69"/>
      <c r="AH576" s="69"/>
      <c r="AI576" s="69"/>
      <c r="AJ576" s="69"/>
      <c r="AK576" s="69"/>
    </row>
  </sheetData>
  <pageMargins left="0.25" right="0.25" top="0.75" bottom="0.75" header="0.3" footer="0.3"/>
  <pageSetup scale="5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5" x14ac:dyDescent="0.25"/>
  <cols>
    <col min="1" max="1" width="21.85546875" bestFit="1" customWidth="1"/>
  </cols>
  <sheetData>
    <row r="1" spans="1:4" x14ac:dyDescent="0.25">
      <c r="A1" t="s">
        <v>215</v>
      </c>
      <c r="B1" t="s">
        <v>191</v>
      </c>
      <c r="C1" t="s">
        <v>192</v>
      </c>
      <c r="D1" t="s">
        <v>193</v>
      </c>
    </row>
    <row r="2" spans="1:4" x14ac:dyDescent="0.25">
      <c r="A2" t="s">
        <v>190</v>
      </c>
      <c r="B2">
        <v>-251442.25628073156</v>
      </c>
      <c r="C2">
        <v>-542210.62065357622</v>
      </c>
      <c r="D2">
        <v>-993491.3144887262</v>
      </c>
    </row>
    <row r="3" spans="1:4" x14ac:dyDescent="0.25">
      <c r="A3" t="s">
        <v>204</v>
      </c>
      <c r="B3">
        <v>-322029.09848702082</v>
      </c>
      <c r="C3">
        <v>-313136.1235654846</v>
      </c>
      <c r="D3">
        <v>-442200.17231037479</v>
      </c>
    </row>
    <row r="4" spans="1:4" x14ac:dyDescent="0.25">
      <c r="A4" t="s">
        <v>44</v>
      </c>
      <c r="B4">
        <v>8128.4661742283752</v>
      </c>
      <c r="C4">
        <v>19025.588314049586</v>
      </c>
      <c r="D4">
        <v>22923.338561983473</v>
      </c>
    </row>
    <row r="5" spans="1:4" x14ac:dyDescent="0.25">
      <c r="A5" t="s">
        <v>75</v>
      </c>
      <c r="B5">
        <v>57641.981132075482</v>
      </c>
      <c r="C5">
        <v>219372.5</v>
      </c>
      <c r="D5">
        <v>151507.5</v>
      </c>
    </row>
    <row r="6" spans="1:4" x14ac:dyDescent="0.25">
      <c r="A6" t="s">
        <v>45</v>
      </c>
      <c r="B6">
        <v>11180.851508990236</v>
      </c>
      <c r="C6">
        <v>11548.173793566573</v>
      </c>
      <c r="D6">
        <v>9501.0696257624877</v>
      </c>
    </row>
    <row r="7" spans="1:4" x14ac:dyDescent="0.25">
      <c r="A7" t="s">
        <v>17</v>
      </c>
      <c r="B7">
        <v>-496520.05595245829</v>
      </c>
      <c r="C7">
        <v>-605400.48211144458</v>
      </c>
      <c r="D7">
        <v>-1251759.5786113548</v>
      </c>
    </row>
    <row r="9" spans="1:4" x14ac:dyDescent="0.25">
      <c r="A9" t="s">
        <v>215</v>
      </c>
      <c r="B9" t="s">
        <v>191</v>
      </c>
      <c r="C9" t="s">
        <v>192</v>
      </c>
      <c r="D9" t="s">
        <v>193</v>
      </c>
    </row>
    <row r="10" spans="1:4" x14ac:dyDescent="0.25">
      <c r="A10" t="s">
        <v>190</v>
      </c>
      <c r="B10">
        <v>-251442.25628073156</v>
      </c>
      <c r="C10">
        <v>-542210.62065357622</v>
      </c>
      <c r="D10">
        <v>-993491.3144887262</v>
      </c>
    </row>
    <row r="11" spans="1:4" x14ac:dyDescent="0.25">
      <c r="A11" t="s">
        <v>204</v>
      </c>
      <c r="B11">
        <v>-322029.09848702082</v>
      </c>
      <c r="C11">
        <v>-313136.1235654846</v>
      </c>
      <c r="D11">
        <v>-442200.17231037479</v>
      </c>
    </row>
    <row r="12" spans="1:4" x14ac:dyDescent="0.25">
      <c r="A12" t="s">
        <v>17</v>
      </c>
      <c r="B12">
        <v>-573471.35476775235</v>
      </c>
      <c r="C12">
        <v>-855346.74421906075</v>
      </c>
      <c r="D12">
        <v>-1435691.4867991009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76"/>
  <sheetViews>
    <sheetView topLeftCell="A22" workbookViewId="0">
      <selection activeCell="N53" sqref="N53"/>
    </sheetView>
  </sheetViews>
  <sheetFormatPr defaultColWidth="6.42578125" defaultRowHeight="11.25" x14ac:dyDescent="0.2"/>
  <cols>
    <col min="1" max="1" width="8.140625" style="69" bestFit="1" customWidth="1"/>
    <col min="2" max="2" width="11" style="69" bestFit="1" customWidth="1"/>
    <col min="3" max="3" width="4.85546875" style="69" bestFit="1" customWidth="1"/>
    <col min="4" max="4" width="4.5703125" style="69" bestFit="1" customWidth="1"/>
    <col min="5" max="5" width="5" style="433" bestFit="1" customWidth="1"/>
    <col min="6" max="6" width="5" style="445" bestFit="1" customWidth="1"/>
    <col min="7" max="7" width="7.42578125" style="445" bestFit="1" customWidth="1"/>
    <col min="8" max="8" width="6" style="434" bestFit="1" customWidth="1"/>
    <col min="9" max="9" width="4.5703125" style="435" bestFit="1" customWidth="1"/>
    <col min="10" max="11" width="5" style="435" bestFit="1" customWidth="1"/>
    <col min="12" max="12" width="1.7109375" style="442" customWidth="1"/>
    <col min="13" max="13" width="6.140625" style="435" bestFit="1" customWidth="1"/>
    <col min="14" max="15" width="10" style="435" bestFit="1" customWidth="1"/>
    <col min="16" max="19" width="10" style="69" bestFit="1" customWidth="1"/>
    <col min="20" max="20" width="10.5703125" style="69" bestFit="1" customWidth="1"/>
    <col min="21" max="21" width="1.7109375" style="433" hidden="1" customWidth="1"/>
    <col min="22" max="22" width="6.140625" style="449" hidden="1" customWidth="1"/>
    <col min="23" max="23" width="9.140625" style="448" hidden="1" customWidth="1"/>
    <col min="24" max="24" width="8.7109375" style="435" hidden="1" customWidth="1"/>
    <col min="25" max="25" width="8.42578125" style="69" hidden="1" customWidth="1"/>
    <col min="26" max="26" width="8.42578125" style="446" hidden="1" customWidth="1"/>
    <col min="27" max="27" width="9" style="113" hidden="1" customWidth="1"/>
    <col min="28" max="28" width="8.7109375" style="113" hidden="1" customWidth="1"/>
    <col min="29" max="29" width="9.140625" style="114" hidden="1" customWidth="1"/>
    <col min="30" max="30" width="1.7109375" style="113" hidden="1" customWidth="1"/>
    <col min="31" max="31" width="6.140625" style="113" hidden="1" customWidth="1"/>
    <col min="32" max="32" width="6.7109375" style="113" hidden="1" customWidth="1"/>
    <col min="33" max="33" width="6.140625" style="447" hidden="1" customWidth="1"/>
    <col min="34" max="34" width="7.85546875" style="447" hidden="1" customWidth="1"/>
    <col min="35" max="35" width="9" style="447" hidden="1" customWidth="1"/>
    <col min="36" max="36" width="6.140625" style="447" hidden="1" customWidth="1"/>
    <col min="37" max="37" width="6.85546875" style="447" hidden="1" customWidth="1"/>
    <col min="38" max="16384" width="6.42578125" style="69"/>
  </cols>
  <sheetData>
    <row r="1" spans="1:37" s="3" customFormat="1" x14ac:dyDescent="0.2">
      <c r="A1" s="428" t="s">
        <v>0</v>
      </c>
      <c r="B1" s="428" t="s">
        <v>1</v>
      </c>
      <c r="C1" s="428" t="s">
        <v>2</v>
      </c>
      <c r="D1" s="1" t="s">
        <v>3</v>
      </c>
      <c r="E1" s="2" t="s">
        <v>4</v>
      </c>
      <c r="F1" s="2" t="s">
        <v>5</v>
      </c>
      <c r="G1" s="428" t="s">
        <v>6</v>
      </c>
      <c r="H1" s="141" t="s">
        <v>7</v>
      </c>
      <c r="I1" s="1" t="s">
        <v>3</v>
      </c>
      <c r="J1" s="2" t="s">
        <v>8</v>
      </c>
      <c r="K1" s="143" t="s">
        <v>9</v>
      </c>
      <c r="M1" s="4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6" t="s">
        <v>17</v>
      </c>
      <c r="U1" s="7"/>
      <c r="V1" s="8" t="s">
        <v>10</v>
      </c>
      <c r="W1" s="5" t="s">
        <v>11</v>
      </c>
      <c r="X1" s="5" t="s">
        <v>12</v>
      </c>
      <c r="Y1" s="5" t="s">
        <v>13</v>
      </c>
      <c r="Z1" s="5" t="s">
        <v>14</v>
      </c>
      <c r="AA1" s="5" t="s">
        <v>15</v>
      </c>
      <c r="AB1" s="5" t="s">
        <v>16</v>
      </c>
      <c r="AC1" s="6" t="s">
        <v>17</v>
      </c>
      <c r="AD1" s="9"/>
      <c r="AE1" s="10" t="s">
        <v>11</v>
      </c>
      <c r="AF1" s="5" t="s">
        <v>12</v>
      </c>
      <c r="AG1" s="5" t="s">
        <v>13</v>
      </c>
      <c r="AH1" s="5" t="s">
        <v>14</v>
      </c>
      <c r="AI1" s="5" t="s">
        <v>15</v>
      </c>
      <c r="AJ1" s="5" t="s">
        <v>16</v>
      </c>
      <c r="AK1" s="6" t="s">
        <v>17</v>
      </c>
    </row>
    <row r="2" spans="1:37" s="19" customFormat="1" x14ac:dyDescent="0.2">
      <c r="A2" s="11" t="s">
        <v>18</v>
      </c>
      <c r="B2" s="12" t="s">
        <v>19</v>
      </c>
      <c r="C2" s="13">
        <v>12.8</v>
      </c>
      <c r="D2" s="14">
        <f>E2</f>
        <v>41174</v>
      </c>
      <c r="E2" s="15">
        <v>41174</v>
      </c>
      <c r="F2" s="15">
        <v>41173</v>
      </c>
      <c r="G2" s="16">
        <v>94</v>
      </c>
      <c r="H2" s="17">
        <v>91</v>
      </c>
      <c r="I2" s="14">
        <f>J2</f>
        <v>41267</v>
      </c>
      <c r="J2" s="15">
        <v>41267</v>
      </c>
      <c r="K2" s="18">
        <v>41264</v>
      </c>
      <c r="M2" s="20">
        <v>1785</v>
      </c>
      <c r="N2" s="21">
        <v>12195.21</v>
      </c>
      <c r="O2" s="21">
        <v>4547.09</v>
      </c>
      <c r="P2" s="21">
        <v>28370.59</v>
      </c>
      <c r="Q2" s="21">
        <v>22254.33</v>
      </c>
      <c r="R2" s="21">
        <f t="shared" ref="R2:R23" si="0">Q2+P2</f>
        <v>50624.92</v>
      </c>
      <c r="S2" s="21">
        <f t="shared" ref="S2:S23" si="1">R2+O2</f>
        <v>55172.009999999995</v>
      </c>
      <c r="T2" s="22">
        <f t="shared" ref="T2:T23" si="2">N2-S2</f>
        <v>-42976.799999999996</v>
      </c>
      <c r="U2" s="23"/>
      <c r="V2" s="24">
        <f t="shared" ref="V2:V23" si="3">M2/C2</f>
        <v>139.453125</v>
      </c>
      <c r="W2" s="21">
        <f t="shared" ref="W2:W23" si="4">N2/C2</f>
        <v>952.75078124999993</v>
      </c>
      <c r="X2" s="21">
        <f t="shared" ref="X2:X23" si="5">O2/C2</f>
        <v>355.24140625000001</v>
      </c>
      <c r="Y2" s="21">
        <f t="shared" ref="Y2:Y23" si="6">P2/C2</f>
        <v>2216.4523437499997</v>
      </c>
      <c r="Z2" s="21">
        <f t="shared" ref="Z2:Z23" si="7">Q2/C2</f>
        <v>1738.6195312500001</v>
      </c>
      <c r="AA2" s="21">
        <f>Z2+Y2</f>
        <v>3955.0718749999996</v>
      </c>
      <c r="AB2" s="21">
        <f>AA2+X2</f>
        <v>4310.3132812499998</v>
      </c>
      <c r="AC2" s="22">
        <f>W2-AB2</f>
        <v>-3357.5625</v>
      </c>
      <c r="AD2" s="23"/>
      <c r="AE2" s="25">
        <f>N2/M2</f>
        <v>6.8320504201680663</v>
      </c>
      <c r="AF2" s="21">
        <f>O2/M2</f>
        <v>2.5473893557422969</v>
      </c>
      <c r="AG2" s="21">
        <f>P2/M2</f>
        <v>15.893887955182073</v>
      </c>
      <c r="AH2" s="21">
        <f>Q2/M2</f>
        <v>12.467411764705883</v>
      </c>
      <c r="AI2" s="21">
        <f>AH2+AG2</f>
        <v>28.361299719887956</v>
      </c>
      <c r="AJ2" s="21">
        <f>AI2+AF2</f>
        <v>30.908689075630253</v>
      </c>
      <c r="AK2" s="22">
        <f>AE2-AJ2</f>
        <v>-24.076638655462187</v>
      </c>
    </row>
    <row r="3" spans="1:37" s="34" customFormat="1" x14ac:dyDescent="0.2">
      <c r="A3" s="27" t="s">
        <v>20</v>
      </c>
      <c r="B3" s="29" t="s">
        <v>19</v>
      </c>
      <c r="C3" s="30">
        <v>10.1</v>
      </c>
      <c r="D3" s="31">
        <f t="shared" ref="D3:D17" si="8">E3</f>
        <v>41179</v>
      </c>
      <c r="E3" s="32">
        <f>J3-G3</f>
        <v>41179</v>
      </c>
      <c r="F3" s="32">
        <v>41180</v>
      </c>
      <c r="G3" s="28">
        <v>95</v>
      </c>
      <c r="H3" s="28">
        <v>92</v>
      </c>
      <c r="I3" s="31">
        <f t="shared" ref="I3:I17" si="9">J3</f>
        <v>41274</v>
      </c>
      <c r="J3" s="32">
        <v>41274</v>
      </c>
      <c r="K3" s="33">
        <v>41272</v>
      </c>
      <c r="M3" s="26">
        <v>3337</v>
      </c>
      <c r="N3" s="35">
        <v>43026.53</v>
      </c>
      <c r="O3" s="35">
        <v>12088.83</v>
      </c>
      <c r="P3" s="35">
        <v>20536.2</v>
      </c>
      <c r="Q3" s="35">
        <v>23499.14</v>
      </c>
      <c r="R3" s="35">
        <f t="shared" si="0"/>
        <v>44035.34</v>
      </c>
      <c r="S3" s="35">
        <f t="shared" si="1"/>
        <v>56124.17</v>
      </c>
      <c r="T3" s="36">
        <f t="shared" si="2"/>
        <v>-13097.64</v>
      </c>
      <c r="U3" s="23"/>
      <c r="V3" s="37">
        <f t="shared" si="3"/>
        <v>330.39603960396039</v>
      </c>
      <c r="W3" s="35">
        <f t="shared" si="4"/>
        <v>4260.0524752475249</v>
      </c>
      <c r="X3" s="35">
        <f t="shared" si="5"/>
        <v>1196.9138613861387</v>
      </c>
      <c r="Y3" s="35">
        <f t="shared" si="6"/>
        <v>2033.2871287128714</v>
      </c>
      <c r="Z3" s="35">
        <f t="shared" si="7"/>
        <v>2326.6475247524754</v>
      </c>
      <c r="AA3" s="35">
        <f>Z3+Y3</f>
        <v>4359.9346534653469</v>
      </c>
      <c r="AB3" s="35">
        <f>AA3+X3</f>
        <v>5556.8485148514856</v>
      </c>
      <c r="AC3" s="36">
        <f>W3-AB3</f>
        <v>-1296.7960396039607</v>
      </c>
      <c r="AD3" s="23"/>
      <c r="AE3" s="38">
        <f>N3/M3</f>
        <v>12.893775846568774</v>
      </c>
      <c r="AF3" s="35">
        <f>O3/M3</f>
        <v>3.6226640695235242</v>
      </c>
      <c r="AG3" s="35">
        <f>P3/M3</f>
        <v>6.1540905004495059</v>
      </c>
      <c r="AH3" s="35">
        <f>Q3/M3</f>
        <v>7.0419958046149231</v>
      </c>
      <c r="AI3" s="35">
        <f>AH3+AG3</f>
        <v>13.19608630506443</v>
      </c>
      <c r="AJ3" s="35">
        <f>AI3+AF3</f>
        <v>16.818750374587953</v>
      </c>
      <c r="AK3" s="36">
        <f>AE3-AJ3</f>
        <v>-3.9249745280191792</v>
      </c>
    </row>
    <row r="4" spans="1:37" s="34" customFormat="1" x14ac:dyDescent="0.2">
      <c r="A4" s="27" t="s">
        <v>21</v>
      </c>
      <c r="B4" s="29" t="s">
        <v>22</v>
      </c>
      <c r="C4" s="30">
        <v>8.4</v>
      </c>
      <c r="D4" s="31">
        <f t="shared" si="8"/>
        <v>41177</v>
      </c>
      <c r="E4" s="32">
        <f>J4-G4</f>
        <v>41177</v>
      </c>
      <c r="F4" s="32">
        <v>41178</v>
      </c>
      <c r="G4" s="28">
        <v>100</v>
      </c>
      <c r="H4" s="28">
        <v>94</v>
      </c>
      <c r="I4" s="31">
        <f t="shared" si="9"/>
        <v>41277</v>
      </c>
      <c r="J4" s="32">
        <v>41277</v>
      </c>
      <c r="K4" s="33">
        <v>41272</v>
      </c>
      <c r="M4" s="26">
        <v>3709</v>
      </c>
      <c r="N4" s="35">
        <v>46219.47</v>
      </c>
      <c r="O4" s="35">
        <v>13304.99</v>
      </c>
      <c r="P4" s="35">
        <v>17843.03</v>
      </c>
      <c r="Q4" s="35">
        <v>17088.13</v>
      </c>
      <c r="R4" s="35">
        <f t="shared" si="0"/>
        <v>34931.160000000003</v>
      </c>
      <c r="S4" s="35">
        <f t="shared" si="1"/>
        <v>48236.15</v>
      </c>
      <c r="T4" s="36">
        <f t="shared" si="2"/>
        <v>-2016.6800000000003</v>
      </c>
      <c r="U4" s="23"/>
      <c r="V4" s="37">
        <f t="shared" si="3"/>
        <v>441.54761904761904</v>
      </c>
      <c r="W4" s="35">
        <f t="shared" si="4"/>
        <v>5502.3178571428571</v>
      </c>
      <c r="X4" s="35">
        <f t="shared" si="5"/>
        <v>1583.9273809523809</v>
      </c>
      <c r="Y4" s="35">
        <f t="shared" si="6"/>
        <v>2124.1702380952379</v>
      </c>
      <c r="Z4" s="35">
        <f t="shared" si="7"/>
        <v>2034.3011904761904</v>
      </c>
      <c r="AA4" s="35">
        <f t="shared" ref="AA4:AA7" si="10">Z4+Y4</f>
        <v>4158.4714285714281</v>
      </c>
      <c r="AB4" s="35">
        <f t="shared" ref="AB4:AB7" si="11">AA4+X4</f>
        <v>5742.3988095238092</v>
      </c>
      <c r="AC4" s="36">
        <f t="shared" ref="AC4:AC7" si="12">W4-AB4</f>
        <v>-240.08095238095211</v>
      </c>
      <c r="AD4" s="23"/>
      <c r="AE4" s="38">
        <f t="shared" ref="AE4:AE7" si="13">N4/M4</f>
        <v>12.461437045025614</v>
      </c>
      <c r="AF4" s="35">
        <f t="shared" ref="AF4:AF7" si="14">O4/M4</f>
        <v>3.5872175788622269</v>
      </c>
      <c r="AG4" s="35">
        <f t="shared" ref="AG4:AG7" si="15">P4/M4</f>
        <v>4.8107387435966569</v>
      </c>
      <c r="AH4" s="35">
        <f t="shared" ref="AH4:AH7" si="16">Q4/M4</f>
        <v>4.6072067942841741</v>
      </c>
      <c r="AI4" s="35">
        <f t="shared" ref="AI4:AI7" si="17">AH4+AG4</f>
        <v>9.417945537880831</v>
      </c>
      <c r="AJ4" s="35">
        <f t="shared" ref="AJ4:AJ7" si="18">AI4+AF4</f>
        <v>13.005163116743057</v>
      </c>
      <c r="AK4" s="36">
        <f t="shared" ref="AK4:AK7" si="19">AE4-AJ4</f>
        <v>-0.54372607171744392</v>
      </c>
    </row>
    <row r="5" spans="1:37" s="46" customFormat="1" x14ac:dyDescent="0.2">
      <c r="A5" s="40" t="s">
        <v>23</v>
      </c>
      <c r="B5" s="42" t="s">
        <v>19</v>
      </c>
      <c r="C5" s="43">
        <v>4.5999999999999996</v>
      </c>
      <c r="D5" s="44">
        <f t="shared" si="8"/>
        <v>41184</v>
      </c>
      <c r="E5" s="45">
        <f>J5-G5</f>
        <v>41184</v>
      </c>
      <c r="F5" s="45">
        <v>41183</v>
      </c>
      <c r="G5" s="41">
        <v>97</v>
      </c>
      <c r="H5" s="41">
        <v>95</v>
      </c>
      <c r="I5" s="44">
        <f t="shared" si="9"/>
        <v>41281</v>
      </c>
      <c r="J5" s="45">
        <v>41281</v>
      </c>
      <c r="K5" s="530">
        <v>41278</v>
      </c>
      <c r="M5" s="39">
        <v>1497</v>
      </c>
      <c r="N5" s="47">
        <v>13456.2</v>
      </c>
      <c r="O5" s="47">
        <v>5771.24</v>
      </c>
      <c r="P5" s="47">
        <v>10212.68</v>
      </c>
      <c r="Q5" s="47">
        <v>11632.63</v>
      </c>
      <c r="R5" s="47">
        <f t="shared" si="0"/>
        <v>21845.309999999998</v>
      </c>
      <c r="S5" s="47">
        <f t="shared" si="1"/>
        <v>27616.549999999996</v>
      </c>
      <c r="T5" s="48">
        <f t="shared" si="2"/>
        <v>-14160.349999999995</v>
      </c>
      <c r="U5" s="23"/>
      <c r="V5" s="49">
        <f t="shared" si="3"/>
        <v>325.43478260869568</v>
      </c>
      <c r="W5" s="47">
        <f t="shared" si="4"/>
        <v>2925.2608695652179</v>
      </c>
      <c r="X5" s="47">
        <f t="shared" si="5"/>
        <v>1254.6173913043478</v>
      </c>
      <c r="Y5" s="47">
        <f t="shared" si="6"/>
        <v>2220.1478260869567</v>
      </c>
      <c r="Z5" s="47">
        <f t="shared" si="7"/>
        <v>2528.8326086956522</v>
      </c>
      <c r="AA5" s="47">
        <f t="shared" si="10"/>
        <v>4748.9804347826084</v>
      </c>
      <c r="AB5" s="47">
        <f t="shared" si="11"/>
        <v>6003.597826086956</v>
      </c>
      <c r="AC5" s="48">
        <f t="shared" si="12"/>
        <v>-3078.3369565217381</v>
      </c>
      <c r="AD5" s="23"/>
      <c r="AE5" s="50">
        <f t="shared" si="13"/>
        <v>8.9887775551102216</v>
      </c>
      <c r="AF5" s="47">
        <f t="shared" si="14"/>
        <v>3.8552037408149631</v>
      </c>
      <c r="AG5" s="47">
        <f t="shared" si="15"/>
        <v>6.8220975283901142</v>
      </c>
      <c r="AH5" s="47">
        <f t="shared" si="16"/>
        <v>7.7706279225116894</v>
      </c>
      <c r="AI5" s="47">
        <f t="shared" si="17"/>
        <v>14.592725450901803</v>
      </c>
      <c r="AJ5" s="47">
        <f t="shared" si="18"/>
        <v>18.447929191716767</v>
      </c>
      <c r="AK5" s="48">
        <f t="shared" si="19"/>
        <v>-9.4591516366065456</v>
      </c>
    </row>
    <row r="6" spans="1:37" s="46" customFormat="1" x14ac:dyDescent="0.2">
      <c r="A6" s="40" t="s">
        <v>24</v>
      </c>
      <c r="B6" s="42" t="s">
        <v>22</v>
      </c>
      <c r="C6" s="43">
        <v>4.0999999999999996</v>
      </c>
      <c r="D6" s="44">
        <f t="shared" si="8"/>
        <v>41179</v>
      </c>
      <c r="E6" s="45">
        <f>J6-G6</f>
        <v>41179</v>
      </c>
      <c r="F6" s="45">
        <v>41179</v>
      </c>
      <c r="G6" s="41">
        <v>105</v>
      </c>
      <c r="H6" s="41">
        <v>100</v>
      </c>
      <c r="I6" s="44">
        <f t="shared" si="9"/>
        <v>41284</v>
      </c>
      <c r="J6" s="45">
        <v>41284</v>
      </c>
      <c r="K6" s="530">
        <v>41279</v>
      </c>
      <c r="M6" s="39">
        <v>1478</v>
      </c>
      <c r="N6" s="47">
        <v>12944.1</v>
      </c>
      <c r="O6" s="47">
        <v>6729.32</v>
      </c>
      <c r="P6" s="47">
        <v>8845.15</v>
      </c>
      <c r="Q6" s="47">
        <v>9283.0499999999993</v>
      </c>
      <c r="R6" s="47">
        <f t="shared" si="0"/>
        <v>18128.199999999997</v>
      </c>
      <c r="S6" s="47">
        <f t="shared" si="1"/>
        <v>24857.519999999997</v>
      </c>
      <c r="T6" s="48">
        <f t="shared" si="2"/>
        <v>-11913.419999999996</v>
      </c>
      <c r="U6" s="23"/>
      <c r="V6" s="49">
        <f t="shared" si="3"/>
        <v>360.48780487804879</v>
      </c>
      <c r="W6" s="47">
        <f t="shared" si="4"/>
        <v>3157.0975609756101</v>
      </c>
      <c r="X6" s="47">
        <f t="shared" si="5"/>
        <v>1641.2975609756099</v>
      </c>
      <c r="Y6" s="47">
        <f t="shared" si="6"/>
        <v>2157.3536585365855</v>
      </c>
      <c r="Z6" s="47">
        <f t="shared" si="7"/>
        <v>2264.1585365853657</v>
      </c>
      <c r="AA6" s="47">
        <f t="shared" si="10"/>
        <v>4421.5121951219517</v>
      </c>
      <c r="AB6" s="47">
        <f t="shared" si="11"/>
        <v>6062.8097560975621</v>
      </c>
      <c r="AC6" s="48">
        <f t="shared" si="12"/>
        <v>-2905.7121951219519</v>
      </c>
      <c r="AD6" s="23"/>
      <c r="AE6" s="50">
        <f t="shared" si="13"/>
        <v>8.7578484438430309</v>
      </c>
      <c r="AF6" s="47">
        <f t="shared" si="14"/>
        <v>4.5529905277401896</v>
      </c>
      <c r="AG6" s="47">
        <f t="shared" si="15"/>
        <v>5.984539918809201</v>
      </c>
      <c r="AH6" s="47">
        <f t="shared" si="16"/>
        <v>6.2808186738836262</v>
      </c>
      <c r="AI6" s="47">
        <f t="shared" si="17"/>
        <v>12.265358592692827</v>
      </c>
      <c r="AJ6" s="47">
        <f t="shared" si="18"/>
        <v>16.818349120433016</v>
      </c>
      <c r="AK6" s="48">
        <f t="shared" si="19"/>
        <v>-8.0605006765899851</v>
      </c>
    </row>
    <row r="7" spans="1:37" s="51" customFormat="1" x14ac:dyDescent="0.2">
      <c r="A7" s="411" t="s">
        <v>25</v>
      </c>
      <c r="B7" s="152" t="s">
        <v>22</v>
      </c>
      <c r="C7" s="413">
        <v>4.2</v>
      </c>
      <c r="D7" s="414">
        <f t="shared" si="8"/>
        <v>41185</v>
      </c>
      <c r="E7" s="415">
        <v>41185</v>
      </c>
      <c r="F7" s="415">
        <v>41186</v>
      </c>
      <c r="G7" s="412">
        <v>106</v>
      </c>
      <c r="H7" s="412">
        <v>103</v>
      </c>
      <c r="I7" s="414">
        <f t="shared" si="9"/>
        <v>41291</v>
      </c>
      <c r="J7" s="415">
        <v>41291</v>
      </c>
      <c r="K7" s="416">
        <v>41289</v>
      </c>
      <c r="M7" s="450">
        <v>1581</v>
      </c>
      <c r="N7" s="431">
        <v>18033.419999999998</v>
      </c>
      <c r="O7" s="431">
        <v>6056.31</v>
      </c>
      <c r="P7" s="431">
        <v>13227.31</v>
      </c>
      <c r="Q7" s="431">
        <v>13293.15</v>
      </c>
      <c r="R7" s="431">
        <f t="shared" si="0"/>
        <v>26520.46</v>
      </c>
      <c r="S7" s="431">
        <f t="shared" si="1"/>
        <v>32576.77</v>
      </c>
      <c r="T7" s="52">
        <f t="shared" si="2"/>
        <v>-14543.350000000002</v>
      </c>
      <c r="U7" s="23"/>
      <c r="V7" s="451">
        <f t="shared" si="3"/>
        <v>376.42857142857139</v>
      </c>
      <c r="W7" s="431">
        <f t="shared" si="4"/>
        <v>4293.6714285714279</v>
      </c>
      <c r="X7" s="431">
        <f t="shared" si="5"/>
        <v>1441.9785714285715</v>
      </c>
      <c r="Y7" s="431">
        <f t="shared" si="6"/>
        <v>3149.3595238095236</v>
      </c>
      <c r="Z7" s="431">
        <f t="shared" si="7"/>
        <v>3165.0357142857142</v>
      </c>
      <c r="AA7" s="431">
        <f t="shared" si="10"/>
        <v>6314.3952380952378</v>
      </c>
      <c r="AB7" s="431">
        <f t="shared" si="11"/>
        <v>7756.3738095238095</v>
      </c>
      <c r="AC7" s="52">
        <f t="shared" si="12"/>
        <v>-3462.7023809523816</v>
      </c>
      <c r="AD7" s="23"/>
      <c r="AE7" s="432">
        <f t="shared" si="13"/>
        <v>11.406337760910814</v>
      </c>
      <c r="AF7" s="431">
        <f t="shared" si="14"/>
        <v>3.8306831119544595</v>
      </c>
      <c r="AG7" s="431">
        <f t="shared" si="15"/>
        <v>8.3664199873497775</v>
      </c>
      <c r="AH7" s="431">
        <f t="shared" si="16"/>
        <v>8.4080645161290324</v>
      </c>
      <c r="AI7" s="431">
        <f t="shared" si="17"/>
        <v>16.77448450347881</v>
      </c>
      <c r="AJ7" s="431">
        <f t="shared" si="18"/>
        <v>20.60516761543327</v>
      </c>
      <c r="AK7" s="52">
        <f t="shared" si="19"/>
        <v>-9.1988298545224563</v>
      </c>
    </row>
    <row r="8" spans="1:37" s="46" customFormat="1" x14ac:dyDescent="0.2">
      <c r="A8" s="11" t="s">
        <v>26</v>
      </c>
      <c r="B8" s="12" t="s">
        <v>19</v>
      </c>
      <c r="C8" s="13">
        <v>1.5</v>
      </c>
      <c r="D8" s="14">
        <f>E8</f>
        <v>41184</v>
      </c>
      <c r="E8" s="15">
        <f>J8-G8</f>
        <v>41184</v>
      </c>
      <c r="F8" s="15">
        <v>41183</v>
      </c>
      <c r="G8" s="16">
        <v>97</v>
      </c>
      <c r="H8" s="16">
        <v>95</v>
      </c>
      <c r="I8" s="14">
        <f>J8</f>
        <v>41281</v>
      </c>
      <c r="J8" s="15">
        <v>41281</v>
      </c>
      <c r="K8" s="18">
        <v>41278</v>
      </c>
      <c r="M8" s="20">
        <v>1223</v>
      </c>
      <c r="N8" s="21">
        <v>18009.57</v>
      </c>
      <c r="O8" s="21">
        <v>4657.97</v>
      </c>
      <c r="P8" s="21">
        <v>3884.91</v>
      </c>
      <c r="Q8" s="21">
        <v>3787.88</v>
      </c>
      <c r="R8" s="21">
        <f t="shared" si="0"/>
        <v>7672.79</v>
      </c>
      <c r="S8" s="21">
        <f t="shared" si="1"/>
        <v>12330.76</v>
      </c>
      <c r="T8" s="22">
        <f t="shared" si="2"/>
        <v>5678.8099999999995</v>
      </c>
      <c r="U8" s="23"/>
      <c r="V8" s="24">
        <f t="shared" si="3"/>
        <v>815.33333333333337</v>
      </c>
      <c r="W8" s="21">
        <f t="shared" si="4"/>
        <v>12006.38</v>
      </c>
      <c r="X8" s="21">
        <f t="shared" si="5"/>
        <v>3105.3133333333335</v>
      </c>
      <c r="Y8" s="21">
        <f t="shared" si="6"/>
        <v>2589.94</v>
      </c>
      <c r="Z8" s="21">
        <f t="shared" si="7"/>
        <v>2525.2533333333336</v>
      </c>
      <c r="AA8" s="21">
        <f>Z8+Y8</f>
        <v>5115.1933333333336</v>
      </c>
      <c r="AB8" s="21">
        <f>AA8+X8</f>
        <v>8220.506666666668</v>
      </c>
      <c r="AC8" s="22">
        <f>W8-AB8</f>
        <v>3785.8733333333312</v>
      </c>
      <c r="AD8" s="23"/>
      <c r="AE8" s="25">
        <f>N8/M8</f>
        <v>14.725731807031888</v>
      </c>
      <c r="AF8" s="21">
        <f>O8/M8</f>
        <v>3.8086426819296815</v>
      </c>
      <c r="AG8" s="21">
        <f>P8/M8</f>
        <v>3.176541291905151</v>
      </c>
      <c r="AH8" s="21">
        <f>Q8/M8</f>
        <v>3.0972035977105481</v>
      </c>
      <c r="AI8" s="21">
        <f>AH8+AG8</f>
        <v>6.2737448896156991</v>
      </c>
      <c r="AJ8" s="21">
        <f>AI8+AF8</f>
        <v>10.082387571545381</v>
      </c>
      <c r="AK8" s="22">
        <f>AE8-AJ8</f>
        <v>4.6433442354865075</v>
      </c>
    </row>
    <row r="9" spans="1:37" s="51" customFormat="1" x14ac:dyDescent="0.2">
      <c r="A9" s="27" t="s">
        <v>27</v>
      </c>
      <c r="B9" s="29" t="s">
        <v>19</v>
      </c>
      <c r="C9" s="30">
        <v>4.0999999999999996</v>
      </c>
      <c r="D9" s="31">
        <f>E9</f>
        <v>41190</v>
      </c>
      <c r="E9" s="32">
        <v>41190</v>
      </c>
      <c r="F9" s="32">
        <v>41191</v>
      </c>
      <c r="G9" s="28">
        <v>98</v>
      </c>
      <c r="H9" s="28">
        <v>102</v>
      </c>
      <c r="I9" s="31">
        <f>J9</f>
        <v>41288</v>
      </c>
      <c r="J9" s="32">
        <v>41288</v>
      </c>
      <c r="K9" s="33">
        <v>41293</v>
      </c>
      <c r="M9" s="26">
        <v>1776</v>
      </c>
      <c r="N9" s="35">
        <v>10881.65</v>
      </c>
      <c r="O9" s="35">
        <v>5592.73</v>
      </c>
      <c r="P9" s="35">
        <v>10300.370000000001</v>
      </c>
      <c r="Q9" s="35">
        <v>10590.15</v>
      </c>
      <c r="R9" s="35">
        <f t="shared" si="0"/>
        <v>20890.52</v>
      </c>
      <c r="S9" s="35">
        <f t="shared" si="1"/>
        <v>26483.25</v>
      </c>
      <c r="T9" s="36">
        <f t="shared" si="2"/>
        <v>-15601.6</v>
      </c>
      <c r="U9" s="23"/>
      <c r="V9" s="37">
        <f t="shared" si="3"/>
        <v>433.17073170731709</v>
      </c>
      <c r="W9" s="35">
        <f t="shared" si="4"/>
        <v>2654.060975609756</v>
      </c>
      <c r="X9" s="35">
        <f t="shared" si="5"/>
        <v>1364.080487804878</v>
      </c>
      <c r="Y9" s="35">
        <f t="shared" si="6"/>
        <v>2512.2853658536587</v>
      </c>
      <c r="Z9" s="35">
        <f t="shared" si="7"/>
        <v>2582.9634146341464</v>
      </c>
      <c r="AA9" s="35">
        <f t="shared" ref="AA9:AA23" si="20">Z9+Y9</f>
        <v>5095.2487804878056</v>
      </c>
      <c r="AB9" s="35">
        <f t="shared" ref="AB9:AB23" si="21">AA9+X9</f>
        <v>6459.329268292684</v>
      </c>
      <c r="AC9" s="36">
        <f t="shared" ref="AC9:AC23" si="22">W9-AB9</f>
        <v>-3805.2682926829279</v>
      </c>
      <c r="AD9" s="23"/>
      <c r="AE9" s="38">
        <f t="shared" ref="AE9:AE23" si="23">N9/M9</f>
        <v>6.1270551801801796</v>
      </c>
      <c r="AF9" s="35">
        <f t="shared" ref="AF9:AF23" si="24">O9/M9</f>
        <v>3.1490596846846843</v>
      </c>
      <c r="AG9" s="35">
        <f t="shared" ref="AG9:AG23" si="25">P9/M9</f>
        <v>5.7997578828828837</v>
      </c>
      <c r="AH9" s="35">
        <f t="shared" ref="AH9:AH23" si="26">Q9/M9</f>
        <v>5.9629222972972968</v>
      </c>
      <c r="AI9" s="35">
        <f t="shared" ref="AI9:AI23" si="27">AH9+AG9</f>
        <v>11.76268018018018</v>
      </c>
      <c r="AJ9" s="35">
        <f t="shared" ref="AJ9:AJ23" si="28">AI9+AF9</f>
        <v>14.911739864864863</v>
      </c>
      <c r="AK9" s="36">
        <f t="shared" ref="AK9:AK23" si="29">AE9-AJ9</f>
        <v>-8.7846846846846844</v>
      </c>
    </row>
    <row r="10" spans="1:37" s="53" customFormat="1" x14ac:dyDescent="0.2">
      <c r="A10" s="40" t="s">
        <v>28</v>
      </c>
      <c r="B10" s="42" t="s">
        <v>19</v>
      </c>
      <c r="C10" s="43">
        <v>4.0999999999999996</v>
      </c>
      <c r="D10" s="44">
        <f t="shared" si="8"/>
        <v>41196</v>
      </c>
      <c r="E10" s="45">
        <v>41196</v>
      </c>
      <c r="F10" s="45">
        <v>41197</v>
      </c>
      <c r="G10" s="41">
        <v>99</v>
      </c>
      <c r="H10" s="41">
        <v>105</v>
      </c>
      <c r="I10" s="44">
        <f t="shared" si="9"/>
        <v>41295</v>
      </c>
      <c r="J10" s="45">
        <v>41295</v>
      </c>
      <c r="K10" s="530">
        <v>41302</v>
      </c>
      <c r="M10" s="39">
        <v>2764</v>
      </c>
      <c r="N10" s="47">
        <v>17027.87</v>
      </c>
      <c r="O10" s="47">
        <v>9969.1</v>
      </c>
      <c r="P10" s="47">
        <v>9397.19</v>
      </c>
      <c r="Q10" s="47">
        <v>10335.450000000001</v>
      </c>
      <c r="R10" s="47">
        <f t="shared" si="0"/>
        <v>19732.64</v>
      </c>
      <c r="S10" s="47">
        <f t="shared" si="1"/>
        <v>29701.739999999998</v>
      </c>
      <c r="T10" s="48">
        <f t="shared" si="2"/>
        <v>-12673.869999999999</v>
      </c>
      <c r="U10" s="23"/>
      <c r="V10" s="49">
        <f t="shared" si="3"/>
        <v>674.14634146341473</v>
      </c>
      <c r="W10" s="47">
        <f t="shared" si="4"/>
        <v>4153.1390243902442</v>
      </c>
      <c r="X10" s="47">
        <f t="shared" si="5"/>
        <v>2431.4878048780492</v>
      </c>
      <c r="Y10" s="47">
        <f t="shared" si="6"/>
        <v>2291.9975609756102</v>
      </c>
      <c r="Z10" s="47">
        <f t="shared" si="7"/>
        <v>2520.8414634146347</v>
      </c>
      <c r="AA10" s="47">
        <f t="shared" si="20"/>
        <v>4812.839024390245</v>
      </c>
      <c r="AB10" s="47">
        <f t="shared" si="21"/>
        <v>7244.3268292682942</v>
      </c>
      <c r="AC10" s="48">
        <f t="shared" si="22"/>
        <v>-3091.18780487805</v>
      </c>
      <c r="AD10" s="23"/>
      <c r="AE10" s="50">
        <f t="shared" si="23"/>
        <v>6.1605897250361794</v>
      </c>
      <c r="AF10" s="47">
        <f t="shared" si="24"/>
        <v>3.6067655571635311</v>
      </c>
      <c r="AG10" s="47">
        <f t="shared" si="25"/>
        <v>3.3998516642547036</v>
      </c>
      <c r="AH10" s="47">
        <f t="shared" si="26"/>
        <v>3.7393089725036184</v>
      </c>
      <c r="AI10" s="47">
        <f t="shared" si="27"/>
        <v>7.139160636758322</v>
      </c>
      <c r="AJ10" s="47">
        <f t="shared" si="28"/>
        <v>10.745926193921854</v>
      </c>
      <c r="AK10" s="48">
        <f t="shared" si="29"/>
        <v>-4.5853364688856741</v>
      </c>
    </row>
    <row r="11" spans="1:37" s="53" customFormat="1" x14ac:dyDescent="0.2">
      <c r="A11" s="40" t="s">
        <v>29</v>
      </c>
      <c r="B11" s="42" t="s">
        <v>30</v>
      </c>
      <c r="C11" s="43">
        <v>4</v>
      </c>
      <c r="D11" s="44">
        <f t="shared" si="8"/>
        <v>41190</v>
      </c>
      <c r="E11" s="45">
        <v>41190</v>
      </c>
      <c r="F11" s="45">
        <v>41191</v>
      </c>
      <c r="G11" s="41">
        <v>108</v>
      </c>
      <c r="H11" s="41">
        <v>120</v>
      </c>
      <c r="I11" s="44">
        <f t="shared" si="9"/>
        <v>41298</v>
      </c>
      <c r="J11" s="45">
        <v>41298</v>
      </c>
      <c r="K11" s="530">
        <v>41311</v>
      </c>
      <c r="M11" s="39">
        <v>1680</v>
      </c>
      <c r="N11" s="47">
        <v>11006.66</v>
      </c>
      <c r="O11" s="47">
        <v>5280.05</v>
      </c>
      <c r="P11" s="47">
        <v>13229.11</v>
      </c>
      <c r="Q11" s="47">
        <v>11836.54</v>
      </c>
      <c r="R11" s="47">
        <f t="shared" si="0"/>
        <v>25065.65</v>
      </c>
      <c r="S11" s="47">
        <f t="shared" si="1"/>
        <v>30345.7</v>
      </c>
      <c r="T11" s="48">
        <f t="shared" si="2"/>
        <v>-19339.04</v>
      </c>
      <c r="U11" s="23"/>
      <c r="V11" s="49">
        <f t="shared" si="3"/>
        <v>420</v>
      </c>
      <c r="W11" s="47">
        <f t="shared" si="4"/>
        <v>2751.665</v>
      </c>
      <c r="X11" s="47">
        <f t="shared" si="5"/>
        <v>1320.0125</v>
      </c>
      <c r="Y11" s="47">
        <f t="shared" si="6"/>
        <v>3307.2775000000001</v>
      </c>
      <c r="Z11" s="47">
        <f t="shared" si="7"/>
        <v>2959.1350000000002</v>
      </c>
      <c r="AA11" s="47">
        <f t="shared" si="20"/>
        <v>6266.4125000000004</v>
      </c>
      <c r="AB11" s="47">
        <f t="shared" si="21"/>
        <v>7586.4250000000002</v>
      </c>
      <c r="AC11" s="48">
        <f t="shared" si="22"/>
        <v>-4834.76</v>
      </c>
      <c r="AD11" s="23"/>
      <c r="AE11" s="50">
        <f t="shared" si="23"/>
        <v>6.5515833333333333</v>
      </c>
      <c r="AF11" s="47">
        <f t="shared" si="24"/>
        <v>3.1428869047619048</v>
      </c>
      <c r="AG11" s="47">
        <f t="shared" si="25"/>
        <v>7.8744702380952383</v>
      </c>
      <c r="AH11" s="47">
        <f t="shared" si="26"/>
        <v>7.0455595238095245</v>
      </c>
      <c r="AI11" s="47">
        <f t="shared" si="27"/>
        <v>14.920029761904763</v>
      </c>
      <c r="AJ11" s="47">
        <f t="shared" si="28"/>
        <v>18.062916666666666</v>
      </c>
      <c r="AK11" s="48">
        <f t="shared" si="29"/>
        <v>-11.511333333333333</v>
      </c>
    </row>
    <row r="12" spans="1:37" s="51" customFormat="1" x14ac:dyDescent="0.2">
      <c r="A12" s="27" t="s">
        <v>31</v>
      </c>
      <c r="B12" s="29" t="s">
        <v>19</v>
      </c>
      <c r="C12" s="30">
        <v>2.5</v>
      </c>
      <c r="D12" s="31">
        <f t="shared" si="8"/>
        <v>41202</v>
      </c>
      <c r="E12" s="32">
        <v>41202</v>
      </c>
      <c r="F12" s="32">
        <v>41201</v>
      </c>
      <c r="G12" s="28">
        <v>100</v>
      </c>
      <c r="H12" s="28">
        <v>102</v>
      </c>
      <c r="I12" s="31">
        <f t="shared" si="9"/>
        <v>41302</v>
      </c>
      <c r="J12" s="32">
        <v>41302</v>
      </c>
      <c r="K12" s="33">
        <v>41303</v>
      </c>
      <c r="M12" s="26">
        <v>1669</v>
      </c>
      <c r="N12" s="35">
        <v>10278.91</v>
      </c>
      <c r="O12" s="35">
        <v>4732.84</v>
      </c>
      <c r="P12" s="35">
        <v>5378.9</v>
      </c>
      <c r="Q12" s="35">
        <v>6201.64</v>
      </c>
      <c r="R12" s="35">
        <f t="shared" si="0"/>
        <v>11580.54</v>
      </c>
      <c r="S12" s="35">
        <f t="shared" si="1"/>
        <v>16313.380000000001</v>
      </c>
      <c r="T12" s="36">
        <f t="shared" si="2"/>
        <v>-6034.4700000000012</v>
      </c>
      <c r="U12" s="23"/>
      <c r="V12" s="37">
        <f t="shared" si="3"/>
        <v>667.6</v>
      </c>
      <c r="W12" s="35">
        <f t="shared" si="4"/>
        <v>4111.5640000000003</v>
      </c>
      <c r="X12" s="35">
        <f t="shared" si="5"/>
        <v>1893.136</v>
      </c>
      <c r="Y12" s="35">
        <f t="shared" si="6"/>
        <v>2151.56</v>
      </c>
      <c r="Z12" s="35">
        <f t="shared" si="7"/>
        <v>2480.6559999999999</v>
      </c>
      <c r="AA12" s="35">
        <f t="shared" si="20"/>
        <v>4632.2160000000003</v>
      </c>
      <c r="AB12" s="35">
        <f t="shared" si="21"/>
        <v>6525.3520000000008</v>
      </c>
      <c r="AC12" s="36">
        <f t="shared" si="22"/>
        <v>-2413.7880000000005</v>
      </c>
      <c r="AD12" s="23"/>
      <c r="AE12" s="38">
        <f t="shared" si="23"/>
        <v>6.158723786698622</v>
      </c>
      <c r="AF12" s="35">
        <f t="shared" si="24"/>
        <v>2.8357339724385859</v>
      </c>
      <c r="AG12" s="35">
        <f t="shared" si="25"/>
        <v>3.2228280407429595</v>
      </c>
      <c r="AH12" s="35">
        <f t="shared" si="26"/>
        <v>3.7157819053325345</v>
      </c>
      <c r="AI12" s="35">
        <f t="shared" si="27"/>
        <v>6.938609946075494</v>
      </c>
      <c r="AJ12" s="35">
        <f t="shared" si="28"/>
        <v>9.7743439185140808</v>
      </c>
      <c r="AK12" s="36">
        <f t="shared" si="29"/>
        <v>-3.6156201318154588</v>
      </c>
    </row>
    <row r="13" spans="1:37" s="51" customFormat="1" x14ac:dyDescent="0.2">
      <c r="A13" s="27" t="s">
        <v>32</v>
      </c>
      <c r="B13" s="29" t="s">
        <v>22</v>
      </c>
      <c r="C13" s="30">
        <v>3.2</v>
      </c>
      <c r="D13" s="31">
        <f t="shared" si="8"/>
        <v>41199</v>
      </c>
      <c r="E13" s="32">
        <v>41199</v>
      </c>
      <c r="F13" s="32">
        <v>41200</v>
      </c>
      <c r="G13" s="28">
        <v>106</v>
      </c>
      <c r="H13" s="28">
        <v>105</v>
      </c>
      <c r="I13" s="31">
        <f t="shared" si="9"/>
        <v>41305</v>
      </c>
      <c r="J13" s="32">
        <v>41305</v>
      </c>
      <c r="K13" s="33">
        <v>41305</v>
      </c>
      <c r="M13" s="26">
        <v>2442</v>
      </c>
      <c r="N13" s="35">
        <v>13914.06</v>
      </c>
      <c r="O13" s="35">
        <v>7501.83</v>
      </c>
      <c r="P13" s="35">
        <v>8873.67</v>
      </c>
      <c r="Q13" s="35">
        <v>8149.99</v>
      </c>
      <c r="R13" s="35">
        <f t="shared" si="0"/>
        <v>17023.66</v>
      </c>
      <c r="S13" s="35">
        <f t="shared" si="1"/>
        <v>24525.489999999998</v>
      </c>
      <c r="T13" s="36">
        <f t="shared" si="2"/>
        <v>-10611.429999999998</v>
      </c>
      <c r="U13" s="23"/>
      <c r="V13" s="37">
        <f t="shared" si="3"/>
        <v>763.125</v>
      </c>
      <c r="W13" s="35">
        <f t="shared" si="4"/>
        <v>4348.1437499999993</v>
      </c>
      <c r="X13" s="35">
        <f t="shared" si="5"/>
        <v>2344.3218749999996</v>
      </c>
      <c r="Y13" s="35">
        <f t="shared" si="6"/>
        <v>2773.0218749999999</v>
      </c>
      <c r="Z13" s="35">
        <f t="shared" si="7"/>
        <v>2546.8718749999998</v>
      </c>
      <c r="AA13" s="35">
        <f t="shared" si="20"/>
        <v>5319.8937499999993</v>
      </c>
      <c r="AB13" s="35">
        <f t="shared" si="21"/>
        <v>7664.2156249999989</v>
      </c>
      <c r="AC13" s="36">
        <f t="shared" si="22"/>
        <v>-3316.0718749999996</v>
      </c>
      <c r="AD13" s="23"/>
      <c r="AE13" s="38">
        <f t="shared" si="23"/>
        <v>5.6978132678132676</v>
      </c>
      <c r="AF13" s="35">
        <f t="shared" si="24"/>
        <v>3.0720024570024571</v>
      </c>
      <c r="AG13" s="35">
        <f t="shared" si="25"/>
        <v>3.6337714987714986</v>
      </c>
      <c r="AH13" s="35">
        <f t="shared" si="26"/>
        <v>3.3374242424242424</v>
      </c>
      <c r="AI13" s="35">
        <f t="shared" si="27"/>
        <v>6.971195741195741</v>
      </c>
      <c r="AJ13" s="35">
        <f t="shared" si="28"/>
        <v>10.043198198198198</v>
      </c>
      <c r="AK13" s="36">
        <f t="shared" si="29"/>
        <v>-4.3453849303849301</v>
      </c>
    </row>
    <row r="14" spans="1:37" s="53" customFormat="1" x14ac:dyDescent="0.2">
      <c r="A14" s="40" t="s">
        <v>33</v>
      </c>
      <c r="B14" s="42" t="s">
        <v>30</v>
      </c>
      <c r="C14" s="43">
        <v>2.5</v>
      </c>
      <c r="D14" s="44">
        <f t="shared" si="8"/>
        <v>41209</v>
      </c>
      <c r="E14" s="45">
        <v>41209</v>
      </c>
      <c r="F14" s="45">
        <v>41208</v>
      </c>
      <c r="G14" s="41">
        <v>100</v>
      </c>
      <c r="H14" s="41">
        <v>106</v>
      </c>
      <c r="I14" s="44">
        <f t="shared" si="9"/>
        <v>41309</v>
      </c>
      <c r="J14" s="45">
        <v>41309</v>
      </c>
      <c r="K14" s="530">
        <v>41314</v>
      </c>
      <c r="M14" s="39">
        <v>1090</v>
      </c>
      <c r="N14" s="47">
        <v>6712.64</v>
      </c>
      <c r="O14" s="47">
        <v>932.21</v>
      </c>
      <c r="P14" s="47">
        <v>4917.93</v>
      </c>
      <c r="Q14" s="47">
        <v>6825.58</v>
      </c>
      <c r="R14" s="47">
        <f t="shared" si="0"/>
        <v>11743.51</v>
      </c>
      <c r="S14" s="47">
        <f t="shared" si="1"/>
        <v>12675.720000000001</v>
      </c>
      <c r="T14" s="48">
        <f t="shared" si="2"/>
        <v>-5963.0800000000008</v>
      </c>
      <c r="U14" s="23"/>
      <c r="V14" s="49">
        <f t="shared" si="3"/>
        <v>436</v>
      </c>
      <c r="W14" s="47">
        <f t="shared" si="4"/>
        <v>2685.056</v>
      </c>
      <c r="X14" s="47">
        <f t="shared" si="5"/>
        <v>372.88400000000001</v>
      </c>
      <c r="Y14" s="47">
        <f t="shared" si="6"/>
        <v>1967.172</v>
      </c>
      <c r="Z14" s="47">
        <f t="shared" si="7"/>
        <v>2730.232</v>
      </c>
      <c r="AA14" s="47">
        <f t="shared" si="20"/>
        <v>4697.4040000000005</v>
      </c>
      <c r="AB14" s="47">
        <f t="shared" si="21"/>
        <v>5070.2880000000005</v>
      </c>
      <c r="AC14" s="48">
        <f t="shared" si="22"/>
        <v>-2385.2320000000004</v>
      </c>
      <c r="AD14" s="23"/>
      <c r="AE14" s="50">
        <f t="shared" si="23"/>
        <v>6.1583853211009174</v>
      </c>
      <c r="AF14" s="47">
        <f t="shared" si="24"/>
        <v>0.85523853211009182</v>
      </c>
      <c r="AG14" s="47">
        <f t="shared" si="25"/>
        <v>4.5118623853211011</v>
      </c>
      <c r="AH14" s="47">
        <f t="shared" si="26"/>
        <v>6.2619999999999996</v>
      </c>
      <c r="AI14" s="47">
        <f t="shared" si="27"/>
        <v>10.773862385321101</v>
      </c>
      <c r="AJ14" s="47">
        <f t="shared" si="28"/>
        <v>11.629100917431192</v>
      </c>
      <c r="AK14" s="48">
        <f t="shared" si="29"/>
        <v>-5.4707155963302743</v>
      </c>
    </row>
    <row r="15" spans="1:37" s="53" customFormat="1" x14ac:dyDescent="0.2">
      <c r="A15" s="417" t="s">
        <v>34</v>
      </c>
      <c r="B15" s="55" t="s">
        <v>30</v>
      </c>
      <c r="C15" s="56">
        <v>2.2000000000000002</v>
      </c>
      <c r="D15" s="57">
        <f t="shared" si="8"/>
        <v>41198</v>
      </c>
      <c r="E15" s="58">
        <v>41198</v>
      </c>
      <c r="F15" s="58">
        <v>41198</v>
      </c>
      <c r="G15" s="54">
        <v>114</v>
      </c>
      <c r="H15" s="54">
        <v>118</v>
      </c>
      <c r="I15" s="57">
        <f t="shared" si="9"/>
        <v>41312</v>
      </c>
      <c r="J15" s="58">
        <v>41312</v>
      </c>
      <c r="K15" s="531">
        <v>41316</v>
      </c>
      <c r="M15" s="59">
        <v>700</v>
      </c>
      <c r="N15" s="60">
        <v>4383.4799999999996</v>
      </c>
      <c r="O15" s="60">
        <v>2109.5700000000002</v>
      </c>
      <c r="P15" s="60">
        <v>6763.41</v>
      </c>
      <c r="Q15" s="60">
        <v>6458.36</v>
      </c>
      <c r="R15" s="60">
        <f t="shared" si="0"/>
        <v>13221.77</v>
      </c>
      <c r="S15" s="60">
        <f t="shared" si="1"/>
        <v>15331.34</v>
      </c>
      <c r="T15" s="61">
        <f t="shared" si="2"/>
        <v>-10947.86</v>
      </c>
      <c r="U15" s="23"/>
      <c r="V15" s="62">
        <f t="shared" si="3"/>
        <v>318.18181818181813</v>
      </c>
      <c r="W15" s="60">
        <f t="shared" si="4"/>
        <v>1992.4909090909086</v>
      </c>
      <c r="X15" s="60">
        <f t="shared" si="5"/>
        <v>958.89545454545453</v>
      </c>
      <c r="Y15" s="60">
        <f t="shared" si="6"/>
        <v>3074.2772727272722</v>
      </c>
      <c r="Z15" s="60">
        <f t="shared" si="7"/>
        <v>2935.6181818181813</v>
      </c>
      <c r="AA15" s="60">
        <f t="shared" si="20"/>
        <v>6009.8954545454535</v>
      </c>
      <c r="AB15" s="60">
        <f t="shared" si="21"/>
        <v>6968.7909090909079</v>
      </c>
      <c r="AC15" s="61">
        <f t="shared" si="22"/>
        <v>-4976.2999999999993</v>
      </c>
      <c r="AD15" s="23"/>
      <c r="AE15" s="63">
        <f t="shared" si="23"/>
        <v>6.2621142857142855</v>
      </c>
      <c r="AF15" s="60">
        <f t="shared" si="24"/>
        <v>3.013671428571429</v>
      </c>
      <c r="AG15" s="60">
        <f t="shared" si="25"/>
        <v>9.6620142857142852</v>
      </c>
      <c r="AH15" s="60">
        <f t="shared" si="26"/>
        <v>9.226228571428571</v>
      </c>
      <c r="AI15" s="60">
        <f t="shared" si="27"/>
        <v>18.888242857142856</v>
      </c>
      <c r="AJ15" s="60">
        <f t="shared" si="28"/>
        <v>21.901914285714284</v>
      </c>
      <c r="AK15" s="61">
        <f t="shared" si="29"/>
        <v>-15.639799999999997</v>
      </c>
    </row>
    <row r="16" spans="1:37" s="53" customFormat="1" x14ac:dyDescent="0.2">
      <c r="A16" s="529" t="s">
        <v>35</v>
      </c>
      <c r="B16" s="150" t="s">
        <v>19</v>
      </c>
      <c r="C16" s="419">
        <v>2.5</v>
      </c>
      <c r="D16" s="420">
        <f t="shared" si="8"/>
        <v>41216</v>
      </c>
      <c r="E16" s="421">
        <v>41216</v>
      </c>
      <c r="F16" s="421">
        <v>41215</v>
      </c>
      <c r="G16" s="418">
        <v>100</v>
      </c>
      <c r="H16" s="418">
        <v>103</v>
      </c>
      <c r="I16" s="420">
        <f t="shared" si="9"/>
        <v>41316</v>
      </c>
      <c r="J16" s="421">
        <v>41316</v>
      </c>
      <c r="K16" s="528">
        <v>41318</v>
      </c>
      <c r="M16" s="422">
        <v>1681</v>
      </c>
      <c r="N16" s="423">
        <v>10350.91</v>
      </c>
      <c r="O16" s="423">
        <v>3613.85</v>
      </c>
      <c r="P16" s="423">
        <v>5373.71</v>
      </c>
      <c r="Q16" s="423">
        <v>6544.93</v>
      </c>
      <c r="R16" s="423">
        <f t="shared" si="0"/>
        <v>11918.64</v>
      </c>
      <c r="S16" s="423">
        <f t="shared" si="1"/>
        <v>15532.49</v>
      </c>
      <c r="T16" s="64">
        <f t="shared" si="2"/>
        <v>-5181.58</v>
      </c>
      <c r="U16" s="23"/>
      <c r="V16" s="424">
        <f t="shared" si="3"/>
        <v>672.4</v>
      </c>
      <c r="W16" s="423">
        <f t="shared" si="4"/>
        <v>4140.3639999999996</v>
      </c>
      <c r="X16" s="423">
        <f t="shared" si="5"/>
        <v>1445.54</v>
      </c>
      <c r="Y16" s="423">
        <f t="shared" si="6"/>
        <v>2149.4839999999999</v>
      </c>
      <c r="Z16" s="423">
        <f t="shared" si="7"/>
        <v>2617.9720000000002</v>
      </c>
      <c r="AA16" s="423">
        <f t="shared" si="20"/>
        <v>4767.4560000000001</v>
      </c>
      <c r="AB16" s="423">
        <f t="shared" si="21"/>
        <v>6212.9960000000001</v>
      </c>
      <c r="AC16" s="64">
        <f t="shared" si="22"/>
        <v>-2072.6320000000005</v>
      </c>
      <c r="AD16" s="23"/>
      <c r="AE16" s="425">
        <f t="shared" si="23"/>
        <v>6.1575907198096367</v>
      </c>
      <c r="AF16" s="423">
        <f t="shared" si="24"/>
        <v>2.1498215348007137</v>
      </c>
      <c r="AG16" s="423">
        <f t="shared" si="25"/>
        <v>3.1967340868530636</v>
      </c>
      <c r="AH16" s="423">
        <f t="shared" si="26"/>
        <v>3.8934741225461038</v>
      </c>
      <c r="AI16" s="423">
        <f t="shared" si="27"/>
        <v>7.090208209399167</v>
      </c>
      <c r="AJ16" s="423">
        <f t="shared" si="28"/>
        <v>9.2400297441998802</v>
      </c>
      <c r="AK16" s="64">
        <f t="shared" si="29"/>
        <v>-3.0824390243902435</v>
      </c>
    </row>
    <row r="17" spans="1:37" s="53" customFormat="1" x14ac:dyDescent="0.2">
      <c r="A17" s="27" t="s">
        <v>36</v>
      </c>
      <c r="B17" s="29" t="s">
        <v>22</v>
      </c>
      <c r="C17" s="30">
        <v>3.1</v>
      </c>
      <c r="D17" s="31">
        <f t="shared" si="8"/>
        <v>41213</v>
      </c>
      <c r="E17" s="32">
        <v>41213</v>
      </c>
      <c r="F17" s="32">
        <v>41213</v>
      </c>
      <c r="G17" s="28">
        <v>106</v>
      </c>
      <c r="H17" s="28">
        <v>112</v>
      </c>
      <c r="I17" s="31">
        <f t="shared" si="9"/>
        <v>41319</v>
      </c>
      <c r="J17" s="32">
        <v>41319</v>
      </c>
      <c r="K17" s="33">
        <v>41325</v>
      </c>
      <c r="M17" s="26">
        <v>2257</v>
      </c>
      <c r="N17" s="35">
        <v>16547.62</v>
      </c>
      <c r="O17" s="35">
        <v>6021.7</v>
      </c>
      <c r="P17" s="35">
        <v>6914.85</v>
      </c>
      <c r="Q17" s="35">
        <v>8077.25</v>
      </c>
      <c r="R17" s="35">
        <f t="shared" si="0"/>
        <v>14992.1</v>
      </c>
      <c r="S17" s="35">
        <f t="shared" si="1"/>
        <v>21013.8</v>
      </c>
      <c r="T17" s="36">
        <f t="shared" si="2"/>
        <v>-4466.18</v>
      </c>
      <c r="U17" s="23"/>
      <c r="V17" s="37">
        <f t="shared" si="3"/>
        <v>728.0645161290322</v>
      </c>
      <c r="W17" s="35">
        <f t="shared" si="4"/>
        <v>5337.9419354838701</v>
      </c>
      <c r="X17" s="35">
        <f t="shared" si="5"/>
        <v>1942.4838709677417</v>
      </c>
      <c r="Y17" s="35">
        <f t="shared" si="6"/>
        <v>2230.5967741935483</v>
      </c>
      <c r="Z17" s="35">
        <f t="shared" si="7"/>
        <v>2605.5645161290322</v>
      </c>
      <c r="AA17" s="35">
        <f t="shared" si="20"/>
        <v>4836.1612903225805</v>
      </c>
      <c r="AB17" s="35">
        <f t="shared" si="21"/>
        <v>6778.645161290322</v>
      </c>
      <c r="AC17" s="36">
        <f t="shared" si="22"/>
        <v>-1440.7032258064519</v>
      </c>
      <c r="AD17" s="23"/>
      <c r="AE17" s="38">
        <f t="shared" si="23"/>
        <v>7.3316880815241463</v>
      </c>
      <c r="AF17" s="35">
        <f t="shared" si="24"/>
        <v>2.6680106335844038</v>
      </c>
      <c r="AG17" s="35">
        <f t="shared" si="25"/>
        <v>3.063735046521932</v>
      </c>
      <c r="AH17" s="35">
        <f t="shared" si="26"/>
        <v>3.5787549844926896</v>
      </c>
      <c r="AI17" s="35">
        <f t="shared" si="27"/>
        <v>6.6424900310146215</v>
      </c>
      <c r="AJ17" s="35">
        <f t="shared" si="28"/>
        <v>9.3105006645990258</v>
      </c>
      <c r="AK17" s="36">
        <f t="shared" si="29"/>
        <v>-1.9788125830748795</v>
      </c>
    </row>
    <row r="18" spans="1:37" s="53" customFormat="1" x14ac:dyDescent="0.2">
      <c r="A18" s="40" t="s">
        <v>37</v>
      </c>
      <c r="B18" s="42" t="s">
        <v>19</v>
      </c>
      <c r="C18" s="43">
        <v>2.5</v>
      </c>
      <c r="D18" s="44">
        <f>E18</f>
        <v>41222</v>
      </c>
      <c r="E18" s="45">
        <v>41222</v>
      </c>
      <c r="F18" s="45">
        <v>41222</v>
      </c>
      <c r="G18" s="41">
        <v>101</v>
      </c>
      <c r="H18" s="41">
        <v>115</v>
      </c>
      <c r="I18" s="44">
        <f>J18</f>
        <v>41323</v>
      </c>
      <c r="J18" s="45">
        <v>41323</v>
      </c>
      <c r="K18" s="530">
        <v>41337</v>
      </c>
      <c r="M18" s="39">
        <v>1754</v>
      </c>
      <c r="N18" s="47">
        <v>10801.96</v>
      </c>
      <c r="O18" s="47">
        <v>3306.46</v>
      </c>
      <c r="P18" s="47">
        <v>5447.89</v>
      </c>
      <c r="Q18" s="47">
        <v>6208.37</v>
      </c>
      <c r="R18" s="47">
        <f t="shared" si="0"/>
        <v>11656.26</v>
      </c>
      <c r="S18" s="47">
        <f t="shared" si="1"/>
        <v>14962.720000000001</v>
      </c>
      <c r="T18" s="48">
        <f t="shared" si="2"/>
        <v>-4160.760000000002</v>
      </c>
      <c r="U18" s="23"/>
      <c r="V18" s="49">
        <f t="shared" si="3"/>
        <v>701.6</v>
      </c>
      <c r="W18" s="47">
        <f t="shared" si="4"/>
        <v>4320.7839999999997</v>
      </c>
      <c r="X18" s="47">
        <f t="shared" si="5"/>
        <v>1322.5840000000001</v>
      </c>
      <c r="Y18" s="47">
        <f t="shared" si="6"/>
        <v>2179.1559999999999</v>
      </c>
      <c r="Z18" s="47">
        <f t="shared" si="7"/>
        <v>2483.348</v>
      </c>
      <c r="AA18" s="47">
        <f t="shared" si="20"/>
        <v>4662.5039999999999</v>
      </c>
      <c r="AB18" s="47">
        <f t="shared" si="21"/>
        <v>5985.0879999999997</v>
      </c>
      <c r="AC18" s="48">
        <f t="shared" si="22"/>
        <v>-1664.3040000000001</v>
      </c>
      <c r="AD18" s="23"/>
      <c r="AE18" s="50">
        <f t="shared" si="23"/>
        <v>6.1584720638540471</v>
      </c>
      <c r="AF18" s="47">
        <f t="shared" si="24"/>
        <v>1.8850969213226909</v>
      </c>
      <c r="AG18" s="47">
        <f t="shared" si="25"/>
        <v>3.1059806157354619</v>
      </c>
      <c r="AH18" s="47">
        <f t="shared" si="26"/>
        <v>3.5395496009122005</v>
      </c>
      <c r="AI18" s="47">
        <f t="shared" si="27"/>
        <v>6.6455302166476624</v>
      </c>
      <c r="AJ18" s="47">
        <f t="shared" si="28"/>
        <v>8.5306271379703524</v>
      </c>
      <c r="AK18" s="48">
        <f t="shared" si="29"/>
        <v>-2.3721550741163053</v>
      </c>
    </row>
    <row r="19" spans="1:37" s="53" customFormat="1" x14ac:dyDescent="0.2">
      <c r="A19" s="40" t="s">
        <v>38</v>
      </c>
      <c r="B19" s="42" t="s">
        <v>30</v>
      </c>
      <c r="C19" s="43">
        <v>2.4</v>
      </c>
      <c r="D19" s="44">
        <f>E19</f>
        <v>41212</v>
      </c>
      <c r="E19" s="45">
        <v>41212</v>
      </c>
      <c r="F19" s="45">
        <v>41212</v>
      </c>
      <c r="G19" s="41">
        <v>114</v>
      </c>
      <c r="H19" s="41">
        <v>128</v>
      </c>
      <c r="I19" s="44">
        <f>J19</f>
        <v>41326</v>
      </c>
      <c r="J19" s="45">
        <v>41326</v>
      </c>
      <c r="K19" s="530">
        <v>41340</v>
      </c>
      <c r="M19" s="39">
        <v>1650</v>
      </c>
      <c r="N19" s="47">
        <v>10055.57</v>
      </c>
      <c r="O19" s="47">
        <v>4466.6499999999996</v>
      </c>
      <c r="P19" s="47">
        <v>7220.91</v>
      </c>
      <c r="Q19" s="47">
        <v>6786.26</v>
      </c>
      <c r="R19" s="47">
        <f t="shared" si="0"/>
        <v>14007.17</v>
      </c>
      <c r="S19" s="47">
        <f t="shared" si="1"/>
        <v>18473.82</v>
      </c>
      <c r="T19" s="48">
        <f t="shared" si="2"/>
        <v>-8418.25</v>
      </c>
      <c r="U19" s="23"/>
      <c r="V19" s="49">
        <f t="shared" si="3"/>
        <v>687.5</v>
      </c>
      <c r="W19" s="47">
        <f t="shared" si="4"/>
        <v>4189.8208333333332</v>
      </c>
      <c r="X19" s="47">
        <f t="shared" si="5"/>
        <v>1861.1041666666665</v>
      </c>
      <c r="Y19" s="47">
        <f t="shared" si="6"/>
        <v>3008.7125000000001</v>
      </c>
      <c r="Z19" s="47">
        <f t="shared" si="7"/>
        <v>2827.6083333333336</v>
      </c>
      <c r="AA19" s="47">
        <f t="shared" si="20"/>
        <v>5836.3208333333332</v>
      </c>
      <c r="AB19" s="47">
        <f t="shared" si="21"/>
        <v>7697.4249999999993</v>
      </c>
      <c r="AC19" s="48">
        <f t="shared" si="22"/>
        <v>-3507.6041666666661</v>
      </c>
      <c r="AD19" s="23"/>
      <c r="AE19" s="50">
        <f t="shared" si="23"/>
        <v>6.0942848484848486</v>
      </c>
      <c r="AF19" s="47">
        <f t="shared" si="24"/>
        <v>2.7070606060606059</v>
      </c>
      <c r="AG19" s="47">
        <f t="shared" si="25"/>
        <v>4.3763090909090909</v>
      </c>
      <c r="AH19" s="47">
        <f t="shared" si="26"/>
        <v>4.1128848484848488</v>
      </c>
      <c r="AI19" s="47">
        <f t="shared" si="27"/>
        <v>8.4891939393939388</v>
      </c>
      <c r="AJ19" s="47">
        <f t="shared" si="28"/>
        <v>11.196254545454545</v>
      </c>
      <c r="AK19" s="48">
        <f t="shared" si="29"/>
        <v>-5.1019696969696966</v>
      </c>
    </row>
    <row r="20" spans="1:37" s="65" customFormat="1" x14ac:dyDescent="0.2">
      <c r="A20" s="27" t="s">
        <v>39</v>
      </c>
      <c r="B20" s="29" t="s">
        <v>19</v>
      </c>
      <c r="C20" s="30">
        <v>2.5</v>
      </c>
      <c r="D20" s="31">
        <f t="shared" ref="D20:D22" si="30">E20</f>
        <v>41228</v>
      </c>
      <c r="E20" s="32">
        <v>41228</v>
      </c>
      <c r="F20" s="32">
        <v>41228</v>
      </c>
      <c r="G20" s="28">
        <v>102</v>
      </c>
      <c r="H20" s="28">
        <v>110</v>
      </c>
      <c r="I20" s="31">
        <f t="shared" ref="I20:I22" si="31">J20</f>
        <v>41330</v>
      </c>
      <c r="J20" s="32">
        <v>41330</v>
      </c>
      <c r="K20" s="33">
        <v>41338</v>
      </c>
      <c r="M20" s="26">
        <v>3185</v>
      </c>
      <c r="N20" s="35">
        <v>19615.66</v>
      </c>
      <c r="O20" s="35">
        <v>5999.3</v>
      </c>
      <c r="P20" s="35">
        <v>5359.43</v>
      </c>
      <c r="Q20" s="35">
        <v>5516.08</v>
      </c>
      <c r="R20" s="35">
        <f t="shared" si="0"/>
        <v>10875.51</v>
      </c>
      <c r="S20" s="35">
        <f t="shared" si="1"/>
        <v>16874.810000000001</v>
      </c>
      <c r="T20" s="36">
        <f t="shared" si="2"/>
        <v>2740.8499999999985</v>
      </c>
      <c r="U20" s="23"/>
      <c r="V20" s="37">
        <f t="shared" si="3"/>
        <v>1274</v>
      </c>
      <c r="W20" s="35">
        <f t="shared" si="4"/>
        <v>7846.2640000000001</v>
      </c>
      <c r="X20" s="35">
        <f t="shared" si="5"/>
        <v>2399.7200000000003</v>
      </c>
      <c r="Y20" s="35">
        <f t="shared" si="6"/>
        <v>2143.7719999999999</v>
      </c>
      <c r="Z20" s="35">
        <f t="shared" si="7"/>
        <v>2206.4319999999998</v>
      </c>
      <c r="AA20" s="35">
        <f t="shared" si="20"/>
        <v>4350.2039999999997</v>
      </c>
      <c r="AB20" s="35">
        <f t="shared" si="21"/>
        <v>6749.924</v>
      </c>
      <c r="AC20" s="36">
        <f t="shared" si="22"/>
        <v>1096.3400000000001</v>
      </c>
      <c r="AD20" s="23"/>
      <c r="AE20" s="38">
        <f t="shared" si="23"/>
        <v>6.1587629513343796</v>
      </c>
      <c r="AF20" s="35">
        <f t="shared" si="24"/>
        <v>1.8836106750392465</v>
      </c>
      <c r="AG20" s="35">
        <f t="shared" si="25"/>
        <v>1.6827095761381476</v>
      </c>
      <c r="AH20" s="35">
        <f t="shared" si="26"/>
        <v>1.7318932496075352</v>
      </c>
      <c r="AI20" s="35">
        <f t="shared" si="27"/>
        <v>3.4146028257456829</v>
      </c>
      <c r="AJ20" s="35">
        <f t="shared" si="28"/>
        <v>5.2982135007849296</v>
      </c>
      <c r="AK20" s="36">
        <f t="shared" si="29"/>
        <v>0.86054945054944998</v>
      </c>
    </row>
    <row r="21" spans="1:37" s="65" customFormat="1" x14ac:dyDescent="0.2">
      <c r="A21" s="27" t="s">
        <v>40</v>
      </c>
      <c r="B21" s="29" t="s">
        <v>22</v>
      </c>
      <c r="C21" s="30">
        <v>2.6</v>
      </c>
      <c r="D21" s="31">
        <f t="shared" si="30"/>
        <v>41227</v>
      </c>
      <c r="E21" s="32">
        <v>41227</v>
      </c>
      <c r="F21" s="32">
        <v>41226</v>
      </c>
      <c r="G21" s="28">
        <v>106</v>
      </c>
      <c r="H21" s="28">
        <v>111</v>
      </c>
      <c r="I21" s="31">
        <f t="shared" si="31"/>
        <v>41333</v>
      </c>
      <c r="J21" s="32">
        <v>41333</v>
      </c>
      <c r="K21" s="33">
        <v>41337</v>
      </c>
      <c r="M21" s="26">
        <v>1939</v>
      </c>
      <c r="N21" s="35">
        <v>13173.67</v>
      </c>
      <c r="O21" s="35">
        <v>4911.05</v>
      </c>
      <c r="P21" s="35">
        <v>5296.99</v>
      </c>
      <c r="Q21" s="35">
        <v>5067.18</v>
      </c>
      <c r="R21" s="35">
        <f t="shared" si="0"/>
        <v>10364.17</v>
      </c>
      <c r="S21" s="35">
        <f t="shared" si="1"/>
        <v>15275.220000000001</v>
      </c>
      <c r="T21" s="36">
        <f t="shared" si="2"/>
        <v>-2101.5500000000011</v>
      </c>
      <c r="U21" s="23"/>
      <c r="V21" s="37">
        <f t="shared" si="3"/>
        <v>745.76923076923072</v>
      </c>
      <c r="W21" s="35">
        <f t="shared" si="4"/>
        <v>5066.7961538461541</v>
      </c>
      <c r="X21" s="35">
        <f t="shared" si="5"/>
        <v>1888.8653846153845</v>
      </c>
      <c r="Y21" s="35">
        <f t="shared" si="6"/>
        <v>2037.3038461538461</v>
      </c>
      <c r="Z21" s="35">
        <f t="shared" si="7"/>
        <v>1948.9153846153847</v>
      </c>
      <c r="AA21" s="35">
        <f t="shared" si="20"/>
        <v>3986.2192307692308</v>
      </c>
      <c r="AB21" s="35">
        <f t="shared" si="21"/>
        <v>5875.0846153846151</v>
      </c>
      <c r="AC21" s="36">
        <f t="shared" si="22"/>
        <v>-808.28846153846098</v>
      </c>
      <c r="AD21" s="23"/>
      <c r="AE21" s="38">
        <f t="shared" si="23"/>
        <v>6.7940536358947909</v>
      </c>
      <c r="AF21" s="35">
        <f t="shared" si="24"/>
        <v>2.5327746260959256</v>
      </c>
      <c r="AG21" s="35">
        <f t="shared" si="25"/>
        <v>2.7318153687467768</v>
      </c>
      <c r="AH21" s="35">
        <f t="shared" si="26"/>
        <v>2.6132955131511091</v>
      </c>
      <c r="AI21" s="35">
        <f t="shared" si="27"/>
        <v>5.3451108818978863</v>
      </c>
      <c r="AJ21" s="35">
        <f t="shared" si="28"/>
        <v>7.8778855079938115</v>
      </c>
      <c r="AK21" s="36">
        <f t="shared" si="29"/>
        <v>-1.0838318720990205</v>
      </c>
    </row>
    <row r="22" spans="1:37" s="65" customFormat="1" x14ac:dyDescent="0.2">
      <c r="A22" s="417" t="s">
        <v>41</v>
      </c>
      <c r="B22" s="55" t="s">
        <v>19</v>
      </c>
      <c r="C22" s="56">
        <v>4.9000000000000004</v>
      </c>
      <c r="D22" s="57">
        <f t="shared" si="30"/>
        <v>41235</v>
      </c>
      <c r="E22" s="58">
        <v>41235</v>
      </c>
      <c r="F22" s="58">
        <v>41236</v>
      </c>
      <c r="G22" s="54">
        <v>102</v>
      </c>
      <c r="H22" s="54">
        <v>110</v>
      </c>
      <c r="I22" s="57">
        <f t="shared" si="31"/>
        <v>41337</v>
      </c>
      <c r="J22" s="58">
        <v>41337</v>
      </c>
      <c r="K22" s="531">
        <v>41346</v>
      </c>
      <c r="M22" s="59">
        <v>2043</v>
      </c>
      <c r="N22" s="60">
        <v>12587.16</v>
      </c>
      <c r="O22" s="60">
        <v>4148.3</v>
      </c>
      <c r="P22" s="60">
        <v>9683.09</v>
      </c>
      <c r="Q22" s="60">
        <v>10860.36</v>
      </c>
      <c r="R22" s="60">
        <f t="shared" si="0"/>
        <v>20543.45</v>
      </c>
      <c r="S22" s="60">
        <f t="shared" si="1"/>
        <v>24691.75</v>
      </c>
      <c r="T22" s="61">
        <f t="shared" si="2"/>
        <v>-12104.59</v>
      </c>
      <c r="U22" s="23"/>
      <c r="V22" s="62">
        <f t="shared" si="3"/>
        <v>416.93877551020404</v>
      </c>
      <c r="W22" s="60">
        <f t="shared" si="4"/>
        <v>2568.8081632653061</v>
      </c>
      <c r="X22" s="60">
        <f t="shared" si="5"/>
        <v>846.59183673469386</v>
      </c>
      <c r="Y22" s="60">
        <f t="shared" si="6"/>
        <v>1976.1408163265305</v>
      </c>
      <c r="Z22" s="60">
        <f t="shared" si="7"/>
        <v>2216.4</v>
      </c>
      <c r="AA22" s="60">
        <f t="shared" si="20"/>
        <v>4192.5408163265311</v>
      </c>
      <c r="AB22" s="60">
        <f t="shared" si="21"/>
        <v>5039.132653061225</v>
      </c>
      <c r="AC22" s="61">
        <f t="shared" si="22"/>
        <v>-2470.3244897959189</v>
      </c>
      <c r="AD22" s="23"/>
      <c r="AE22" s="63">
        <f t="shared" si="23"/>
        <v>6.1611160058737147</v>
      </c>
      <c r="AF22" s="60">
        <f t="shared" si="24"/>
        <v>2.0304943710230057</v>
      </c>
      <c r="AG22" s="60">
        <f t="shared" si="25"/>
        <v>4.7396426823299072</v>
      </c>
      <c r="AH22" s="60">
        <f t="shared" si="26"/>
        <v>5.3158883994126285</v>
      </c>
      <c r="AI22" s="60">
        <f t="shared" si="27"/>
        <v>10.055531081742537</v>
      </c>
      <c r="AJ22" s="60">
        <f t="shared" si="28"/>
        <v>12.086025452765542</v>
      </c>
      <c r="AK22" s="61">
        <f t="shared" si="29"/>
        <v>-5.9249094468918271</v>
      </c>
    </row>
    <row r="23" spans="1:37" s="500" customFormat="1" x14ac:dyDescent="0.2">
      <c r="A23" s="495"/>
      <c r="B23" s="496"/>
      <c r="C23" s="497">
        <f>SUM(C2:C22)</f>
        <v>88.800000000000011</v>
      </c>
      <c r="D23" s="498"/>
      <c r="E23" s="499"/>
      <c r="F23" s="499"/>
      <c r="G23" s="495"/>
      <c r="H23" s="495"/>
      <c r="I23" s="498"/>
      <c r="J23" s="499"/>
      <c r="K23" s="499"/>
      <c r="M23" s="501">
        <f>SUM(M2:M22)</f>
        <v>41240</v>
      </c>
      <c r="N23" s="502">
        <f>SUM(N2:N22)</f>
        <v>331222.32</v>
      </c>
      <c r="O23" s="502">
        <f>SUM(O2:O22)</f>
        <v>121741.39000000003</v>
      </c>
      <c r="P23" s="502">
        <f>SUM(P2:P22)</f>
        <v>207077.31999999998</v>
      </c>
      <c r="Q23" s="502">
        <f>SUM(Q2:Q22)</f>
        <v>210296.44999999995</v>
      </c>
      <c r="R23" s="502">
        <f t="shared" si="0"/>
        <v>417373.7699999999</v>
      </c>
      <c r="S23" s="502">
        <f t="shared" si="1"/>
        <v>539115.15999999992</v>
      </c>
      <c r="T23" s="503">
        <f t="shared" si="2"/>
        <v>-207892.83999999991</v>
      </c>
      <c r="U23" s="23"/>
      <c r="V23" s="504">
        <f t="shared" si="3"/>
        <v>464.41441441441435</v>
      </c>
      <c r="W23" s="502">
        <f t="shared" si="4"/>
        <v>3729.9810810810809</v>
      </c>
      <c r="X23" s="502">
        <f t="shared" si="5"/>
        <v>1370.9615990990992</v>
      </c>
      <c r="Y23" s="502">
        <f t="shared" si="6"/>
        <v>2331.9518018018011</v>
      </c>
      <c r="Z23" s="502">
        <f t="shared" si="7"/>
        <v>2368.2032657657651</v>
      </c>
      <c r="AA23" s="502">
        <f t="shared" si="20"/>
        <v>4700.1550675675662</v>
      </c>
      <c r="AB23" s="502">
        <f t="shared" si="21"/>
        <v>6071.116666666665</v>
      </c>
      <c r="AC23" s="503">
        <f t="shared" si="22"/>
        <v>-2341.1355855855841</v>
      </c>
      <c r="AD23" s="23"/>
      <c r="AE23" s="502">
        <f t="shared" si="23"/>
        <v>8.0315790494665382</v>
      </c>
      <c r="AF23" s="502">
        <f t="shared" si="24"/>
        <v>2.9520220659553837</v>
      </c>
      <c r="AG23" s="502">
        <f t="shared" si="25"/>
        <v>5.0212735208535397</v>
      </c>
      <c r="AH23" s="502">
        <f t="shared" si="26"/>
        <v>5.0993319592628508</v>
      </c>
      <c r="AI23" s="502">
        <f t="shared" si="27"/>
        <v>10.12060548011639</v>
      </c>
      <c r="AJ23" s="502">
        <f t="shared" si="28"/>
        <v>13.072627546071775</v>
      </c>
      <c r="AK23" s="503">
        <f t="shared" si="29"/>
        <v>-5.0410484966052369</v>
      </c>
    </row>
    <row r="24" spans="1:37" s="3" customFormat="1" x14ac:dyDescent="0.2">
      <c r="E24" s="68"/>
      <c r="F24" s="68"/>
      <c r="H24" s="163"/>
      <c r="J24" s="68"/>
      <c r="K24" s="452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</row>
    <row r="25" spans="1:37" s="3" customFormat="1" x14ac:dyDescent="0.2">
      <c r="A25" s="428" t="s">
        <v>0</v>
      </c>
      <c r="B25" s="428" t="s">
        <v>1</v>
      </c>
      <c r="C25" s="428" t="s">
        <v>2</v>
      </c>
      <c r="D25" s="1" t="s">
        <v>3</v>
      </c>
      <c r="E25" s="2" t="s">
        <v>4</v>
      </c>
      <c r="F25" s="2" t="s">
        <v>5</v>
      </c>
      <c r="G25" s="428" t="s">
        <v>6</v>
      </c>
      <c r="H25" s="141" t="s">
        <v>7</v>
      </c>
      <c r="I25" s="1" t="s">
        <v>3</v>
      </c>
      <c r="J25" s="2" t="s">
        <v>8</v>
      </c>
      <c r="K25" s="143" t="s">
        <v>9</v>
      </c>
      <c r="M25" s="4" t="s">
        <v>10</v>
      </c>
      <c r="N25" s="5" t="s">
        <v>11</v>
      </c>
      <c r="O25" s="5" t="s">
        <v>12</v>
      </c>
      <c r="P25" s="5" t="s">
        <v>13</v>
      </c>
      <c r="Q25" s="5" t="s">
        <v>14</v>
      </c>
      <c r="R25" s="5" t="s">
        <v>15</v>
      </c>
      <c r="S25" s="5" t="s">
        <v>16</v>
      </c>
      <c r="T25" s="6" t="s">
        <v>17</v>
      </c>
      <c r="U25" s="7"/>
      <c r="V25" s="8" t="s">
        <v>10</v>
      </c>
      <c r="W25" s="5" t="s">
        <v>11</v>
      </c>
      <c r="X25" s="5" t="s">
        <v>12</v>
      </c>
      <c r="Y25" s="5" t="s">
        <v>13</v>
      </c>
      <c r="Z25" s="5" t="s">
        <v>14</v>
      </c>
      <c r="AA25" s="5" t="s">
        <v>15</v>
      </c>
      <c r="AB25" s="5" t="s">
        <v>16</v>
      </c>
      <c r="AC25" s="6" t="s">
        <v>17</v>
      </c>
      <c r="AD25" s="9"/>
      <c r="AE25" s="10" t="s">
        <v>11</v>
      </c>
      <c r="AF25" s="5" t="s">
        <v>12</v>
      </c>
      <c r="AG25" s="5" t="s">
        <v>13</v>
      </c>
      <c r="AH25" s="5" t="s">
        <v>14</v>
      </c>
      <c r="AI25" s="5" t="s">
        <v>15</v>
      </c>
      <c r="AJ25" s="5" t="s">
        <v>16</v>
      </c>
      <c r="AK25" s="6" t="s">
        <v>17</v>
      </c>
    </row>
    <row r="26" spans="1:37" s="67" customFormat="1" x14ac:dyDescent="0.2">
      <c r="A26" s="436" t="s">
        <v>156</v>
      </c>
      <c r="B26" s="437" t="s">
        <v>154</v>
      </c>
      <c r="C26" s="453">
        <v>2.2000000000000002</v>
      </c>
      <c r="D26" s="439">
        <f>F26</f>
        <v>41517</v>
      </c>
      <c r="E26" s="440">
        <v>41167</v>
      </c>
      <c r="F26" s="440">
        <v>41517</v>
      </c>
      <c r="G26" s="437">
        <v>93</v>
      </c>
      <c r="H26" s="454">
        <v>112</v>
      </c>
      <c r="I26" s="439">
        <f>J26</f>
        <v>41260</v>
      </c>
      <c r="J26" s="440">
        <v>41260</v>
      </c>
      <c r="K26" s="455">
        <v>41629</v>
      </c>
      <c r="M26" s="436">
        <v>1736</v>
      </c>
      <c r="N26" s="456">
        <v>14335</v>
      </c>
      <c r="O26" s="456">
        <v>4860.3100000000004</v>
      </c>
      <c r="P26" s="456">
        <v>4791.9799999999996</v>
      </c>
      <c r="Q26" s="456">
        <v>4757.1499999999996</v>
      </c>
      <c r="R26" s="456">
        <f>Q26+P26</f>
        <v>9549.1299999999992</v>
      </c>
      <c r="S26" s="456">
        <f>R26+O26</f>
        <v>14409.439999999999</v>
      </c>
      <c r="T26" s="457">
        <f>N26-S26</f>
        <v>-74.43999999999869</v>
      </c>
      <c r="U26" s="69"/>
      <c r="V26" s="438">
        <f t="shared" ref="V26:V42" si="32">M26/C26</f>
        <v>789.09090909090901</v>
      </c>
      <c r="W26" s="456">
        <f t="shared" ref="W26:W42" si="33">N26/C26</f>
        <v>6515.9090909090901</v>
      </c>
      <c r="X26" s="456">
        <f t="shared" ref="X26:X42" si="34">O26/C26</f>
        <v>2209.2318181818182</v>
      </c>
      <c r="Y26" s="456">
        <f t="shared" ref="Y26:Y42" si="35">P26/C26</f>
        <v>2178.1727272727271</v>
      </c>
      <c r="Z26" s="456">
        <f t="shared" ref="Z26:Z42" si="36">Q26/C26</f>
        <v>2162.3409090909086</v>
      </c>
      <c r="AA26" s="456">
        <f>Z26+Y26</f>
        <v>4340.5136363636357</v>
      </c>
      <c r="AB26" s="456">
        <f>AA26+X26</f>
        <v>6549.7454545454539</v>
      </c>
      <c r="AC26" s="457">
        <f>W26-AB26</f>
        <v>-33.836363636363785</v>
      </c>
      <c r="AD26" s="69"/>
      <c r="AE26" s="458">
        <f>N26/M26</f>
        <v>8.2574884792626726</v>
      </c>
      <c r="AF26" s="456">
        <f>O26/M26</f>
        <v>2.799717741935484</v>
      </c>
      <c r="AG26" s="456">
        <f>P26/M26</f>
        <v>2.7603571428571425</v>
      </c>
      <c r="AH26" s="456">
        <f>Q26/M26</f>
        <v>2.7402937788018433</v>
      </c>
      <c r="AI26" s="456">
        <f>AH26+AG26</f>
        <v>5.5006509216589858</v>
      </c>
      <c r="AJ26" s="456">
        <f>AI26+AF26</f>
        <v>8.3003686635944689</v>
      </c>
      <c r="AK26" s="457">
        <f>AE26-AJ26</f>
        <v>-4.2880184331796301E-2</v>
      </c>
    </row>
    <row r="27" spans="1:37" s="67" customFormat="1" x14ac:dyDescent="0.2">
      <c r="A27" s="70" t="s">
        <v>156</v>
      </c>
      <c r="B27" s="71" t="s">
        <v>42</v>
      </c>
      <c r="C27" s="72">
        <v>8.4</v>
      </c>
      <c r="D27" s="73">
        <f>F27</f>
        <v>41517</v>
      </c>
      <c r="E27" s="74">
        <v>41167</v>
      </c>
      <c r="F27" s="74">
        <v>41517</v>
      </c>
      <c r="G27" s="71">
        <v>93</v>
      </c>
      <c r="H27" s="459">
        <v>112</v>
      </c>
      <c r="I27" s="73">
        <f>J27</f>
        <v>41260</v>
      </c>
      <c r="J27" s="74">
        <v>41260</v>
      </c>
      <c r="K27" s="75">
        <v>41626</v>
      </c>
      <c r="M27" s="70">
        <v>3946</v>
      </c>
      <c r="N27" s="460">
        <v>32617.23</v>
      </c>
      <c r="O27" s="460">
        <v>12712.92</v>
      </c>
      <c r="P27" s="460">
        <v>17109.650000000001</v>
      </c>
      <c r="Q27" s="460">
        <v>16453.05</v>
      </c>
      <c r="R27" s="460">
        <f>Q27+P27</f>
        <v>33562.699999999997</v>
      </c>
      <c r="S27" s="460">
        <f>R27+O27</f>
        <v>46275.619999999995</v>
      </c>
      <c r="T27" s="461">
        <f>N27-S27</f>
        <v>-13658.389999999996</v>
      </c>
      <c r="U27" s="69"/>
      <c r="V27" s="76">
        <f t="shared" si="32"/>
        <v>469.76190476190476</v>
      </c>
      <c r="W27" s="460">
        <f t="shared" si="33"/>
        <v>3883.0035714285714</v>
      </c>
      <c r="X27" s="460">
        <f t="shared" si="34"/>
        <v>1513.4428571428571</v>
      </c>
      <c r="Y27" s="460">
        <f t="shared" si="35"/>
        <v>2036.8630952380954</v>
      </c>
      <c r="Z27" s="460">
        <f t="shared" si="36"/>
        <v>1958.6964285714284</v>
      </c>
      <c r="AA27" s="460">
        <f>Z27+Y27</f>
        <v>3995.5595238095239</v>
      </c>
      <c r="AB27" s="460">
        <f>AA27+X27</f>
        <v>5509.0023809523809</v>
      </c>
      <c r="AC27" s="461">
        <f>W27-AB27</f>
        <v>-1625.9988095238095</v>
      </c>
      <c r="AD27" s="69"/>
      <c r="AE27" s="462">
        <f>N27/M27</f>
        <v>8.2658971109984787</v>
      </c>
      <c r="AF27" s="460">
        <f>O27/M27</f>
        <v>3.2217232640648756</v>
      </c>
      <c r="AG27" s="460">
        <f>P27/M27</f>
        <v>4.3359477952356817</v>
      </c>
      <c r="AH27" s="460">
        <f>Q27/M27</f>
        <v>4.16955144450076</v>
      </c>
      <c r="AI27" s="460">
        <f>AH27+AG27</f>
        <v>8.5054992397364408</v>
      </c>
      <c r="AJ27" s="460">
        <f>AI27+AF27</f>
        <v>11.727222503801316</v>
      </c>
      <c r="AK27" s="461">
        <f>AE27-AJ27</f>
        <v>-3.4613253928028378</v>
      </c>
    </row>
    <row r="28" spans="1:37" s="34" customFormat="1" x14ac:dyDescent="0.2">
      <c r="A28" s="77" t="s">
        <v>157</v>
      </c>
      <c r="B28" s="79" t="s">
        <v>42</v>
      </c>
      <c r="C28" s="80">
        <v>7.1</v>
      </c>
      <c r="D28" s="81">
        <f t="shared" ref="D28:D35" si="37">E28</f>
        <v>41176</v>
      </c>
      <c r="E28" s="82">
        <v>41176</v>
      </c>
      <c r="F28" s="82">
        <v>41176</v>
      </c>
      <c r="G28" s="78">
        <v>99</v>
      </c>
      <c r="H28" s="78">
        <v>107</v>
      </c>
      <c r="I28" s="81">
        <f t="shared" ref="I28:I35" si="38">J28</f>
        <v>41275</v>
      </c>
      <c r="J28" s="82">
        <v>41275</v>
      </c>
      <c r="K28" s="83">
        <v>41283</v>
      </c>
      <c r="M28" s="463">
        <v>3630</v>
      </c>
      <c r="N28" s="464">
        <v>53145.95</v>
      </c>
      <c r="O28" s="464">
        <v>17099.97</v>
      </c>
      <c r="P28" s="464">
        <v>16690.16</v>
      </c>
      <c r="Q28" s="464">
        <v>17199.54</v>
      </c>
      <c r="R28" s="464">
        <f>Q28+P28</f>
        <v>33889.699999999997</v>
      </c>
      <c r="S28" s="464">
        <f>R28+O28</f>
        <v>50989.67</v>
      </c>
      <c r="T28" s="465">
        <f>N28-S28</f>
        <v>2156.2799999999988</v>
      </c>
      <c r="U28" s="69"/>
      <c r="V28" s="466">
        <f t="shared" si="32"/>
        <v>511.26760563380282</v>
      </c>
      <c r="W28" s="464">
        <f t="shared" si="33"/>
        <v>7485.3450704225352</v>
      </c>
      <c r="X28" s="464">
        <f t="shared" si="34"/>
        <v>2408.4464788732398</v>
      </c>
      <c r="Y28" s="464">
        <f t="shared" si="35"/>
        <v>2350.7267605633806</v>
      </c>
      <c r="Z28" s="464">
        <f t="shared" si="36"/>
        <v>2422.4704225352116</v>
      </c>
      <c r="AA28" s="464">
        <f>Z28+Y28</f>
        <v>4773.1971830985922</v>
      </c>
      <c r="AB28" s="464">
        <f>AA28+X28</f>
        <v>7181.6436619718315</v>
      </c>
      <c r="AC28" s="465">
        <f>W28-AB28</f>
        <v>303.70140845070364</v>
      </c>
      <c r="AD28" s="69"/>
      <c r="AE28" s="467">
        <f>N28/M28</f>
        <v>14.640757575757576</v>
      </c>
      <c r="AF28" s="464">
        <f>O28/M28</f>
        <v>4.7107355371900832</v>
      </c>
      <c r="AG28" s="464">
        <f>P28/M28</f>
        <v>4.5978402203856747</v>
      </c>
      <c r="AH28" s="464">
        <f>Q28/M28</f>
        <v>4.738165289256199</v>
      </c>
      <c r="AI28" s="464">
        <f>AH28+AG28</f>
        <v>9.3360055096418737</v>
      </c>
      <c r="AJ28" s="464">
        <f>AI28+AF28</f>
        <v>14.046741046831958</v>
      </c>
      <c r="AK28" s="465">
        <f>AE28-AJ28</f>
        <v>0.59401652892561785</v>
      </c>
    </row>
    <row r="29" spans="1:37" s="46" customFormat="1" x14ac:dyDescent="0.2">
      <c r="A29" s="430" t="s">
        <v>158</v>
      </c>
      <c r="B29" s="86" t="s">
        <v>154</v>
      </c>
      <c r="C29" s="87">
        <v>3</v>
      </c>
      <c r="D29" s="88">
        <f t="shared" si="37"/>
        <v>41185</v>
      </c>
      <c r="E29" s="89">
        <v>41185</v>
      </c>
      <c r="F29" s="89">
        <v>41186</v>
      </c>
      <c r="G29" s="85">
        <v>90</v>
      </c>
      <c r="H29" s="85">
        <v>107</v>
      </c>
      <c r="I29" s="88">
        <f t="shared" si="38"/>
        <v>41275</v>
      </c>
      <c r="J29" s="89">
        <v>41275</v>
      </c>
      <c r="K29" s="111">
        <v>41293</v>
      </c>
      <c r="M29" s="84">
        <v>1570</v>
      </c>
      <c r="N29" s="90">
        <v>17151.23</v>
      </c>
      <c r="O29" s="90">
        <v>6364.95</v>
      </c>
      <c r="P29" s="90">
        <v>6979.95</v>
      </c>
      <c r="Q29" s="90">
        <v>7829.54</v>
      </c>
      <c r="R29" s="90">
        <f t="shared" ref="R29:R42" si="39">Q29+P29</f>
        <v>14809.49</v>
      </c>
      <c r="S29" s="90">
        <f t="shared" ref="S29:S42" si="40">R29+O29</f>
        <v>21174.44</v>
      </c>
      <c r="T29" s="64">
        <f t="shared" ref="T29:T42" si="41">N29-S29</f>
        <v>-4023.2099999999991</v>
      </c>
      <c r="U29" s="66"/>
      <c r="V29" s="91">
        <f t="shared" si="32"/>
        <v>523.33333333333337</v>
      </c>
      <c r="W29" s="90">
        <f t="shared" si="33"/>
        <v>5717.0766666666668</v>
      </c>
      <c r="X29" s="90">
        <f t="shared" si="34"/>
        <v>2121.65</v>
      </c>
      <c r="Y29" s="90">
        <f t="shared" si="35"/>
        <v>2326.65</v>
      </c>
      <c r="Z29" s="90">
        <f t="shared" si="36"/>
        <v>2609.8466666666668</v>
      </c>
      <c r="AA29" s="90">
        <f t="shared" ref="AA29:AA30" si="42">Z29+Y29</f>
        <v>4936.4966666666669</v>
      </c>
      <c r="AB29" s="90">
        <f t="shared" ref="AB29:AB30" si="43">AA29+X29</f>
        <v>7058.1466666666674</v>
      </c>
      <c r="AC29" s="64">
        <f t="shared" ref="AC29:AC30" si="44">W29-AB29</f>
        <v>-1341.0700000000006</v>
      </c>
      <c r="AD29" s="66"/>
      <c r="AE29" s="92">
        <f t="shared" ref="AE29:AE30" si="45">N29/M29</f>
        <v>10.924350318471337</v>
      </c>
      <c r="AF29" s="90">
        <f t="shared" ref="AF29:AF30" si="46">O29/M29</f>
        <v>4.054108280254777</v>
      </c>
      <c r="AG29" s="90">
        <f t="shared" ref="AG29:AG30" si="47">P29/M29</f>
        <v>4.4458280254777067</v>
      </c>
      <c r="AH29" s="90">
        <f t="shared" ref="AH29:AH30" si="48">Q29/M29</f>
        <v>4.9869681528662424</v>
      </c>
      <c r="AI29" s="90">
        <f t="shared" ref="AI29:AI30" si="49">AH29+AG29</f>
        <v>9.4327961783439491</v>
      </c>
      <c r="AJ29" s="90">
        <f t="shared" ref="AJ29:AJ30" si="50">AI29+AF29</f>
        <v>13.486904458598726</v>
      </c>
      <c r="AK29" s="64">
        <f t="shared" ref="AK29:AK30" si="51">AE29-AJ29</f>
        <v>-2.5625541401273892</v>
      </c>
    </row>
    <row r="30" spans="1:37" s="46" customFormat="1" x14ac:dyDescent="0.2">
      <c r="A30" s="76" t="s">
        <v>159</v>
      </c>
      <c r="B30" s="71" t="s">
        <v>42</v>
      </c>
      <c r="C30" s="72">
        <v>4</v>
      </c>
      <c r="D30" s="73">
        <f t="shared" si="37"/>
        <v>41181</v>
      </c>
      <c r="E30" s="74">
        <v>41181</v>
      </c>
      <c r="F30" s="74">
        <v>41180</v>
      </c>
      <c r="G30" s="94">
        <v>101</v>
      </c>
      <c r="H30" s="94">
        <v>113</v>
      </c>
      <c r="I30" s="73">
        <f t="shared" si="38"/>
        <v>41282</v>
      </c>
      <c r="J30" s="74">
        <v>41282</v>
      </c>
      <c r="K30" s="75">
        <v>41293</v>
      </c>
      <c r="M30" s="93">
        <v>2671</v>
      </c>
      <c r="N30" s="95">
        <v>28706.02</v>
      </c>
      <c r="O30" s="95">
        <v>9594.19</v>
      </c>
      <c r="P30" s="95">
        <v>9250.7000000000007</v>
      </c>
      <c r="Q30" s="95">
        <v>9617.49</v>
      </c>
      <c r="R30" s="95">
        <f t="shared" si="39"/>
        <v>18868.190000000002</v>
      </c>
      <c r="S30" s="95">
        <f t="shared" si="40"/>
        <v>28462.380000000005</v>
      </c>
      <c r="T30" s="96">
        <f t="shared" si="41"/>
        <v>243.63999999999578</v>
      </c>
      <c r="U30" s="66"/>
      <c r="V30" s="97">
        <f t="shared" si="32"/>
        <v>667.75</v>
      </c>
      <c r="W30" s="95">
        <f t="shared" si="33"/>
        <v>7176.5050000000001</v>
      </c>
      <c r="X30" s="95">
        <f t="shared" si="34"/>
        <v>2398.5475000000001</v>
      </c>
      <c r="Y30" s="95">
        <f t="shared" si="35"/>
        <v>2312.6750000000002</v>
      </c>
      <c r="Z30" s="95">
        <f t="shared" si="36"/>
        <v>2404.3724999999999</v>
      </c>
      <c r="AA30" s="95">
        <f t="shared" si="42"/>
        <v>4717.0475000000006</v>
      </c>
      <c r="AB30" s="95">
        <f t="shared" si="43"/>
        <v>7115.5950000000012</v>
      </c>
      <c r="AC30" s="96">
        <f t="shared" si="44"/>
        <v>60.909999999998945</v>
      </c>
      <c r="AD30" s="66"/>
      <c r="AE30" s="98">
        <f t="shared" si="45"/>
        <v>10.747293148633471</v>
      </c>
      <c r="AF30" s="95">
        <f t="shared" si="46"/>
        <v>3.5919842755522278</v>
      </c>
      <c r="AG30" s="95">
        <f t="shared" si="47"/>
        <v>3.4633845001871961</v>
      </c>
      <c r="AH30" s="95">
        <f t="shared" si="48"/>
        <v>3.6007076001497564</v>
      </c>
      <c r="AI30" s="95">
        <f t="shared" si="49"/>
        <v>7.0640921003369526</v>
      </c>
      <c r="AJ30" s="95">
        <f t="shared" si="50"/>
        <v>10.65607637588918</v>
      </c>
      <c r="AK30" s="96">
        <f t="shared" si="51"/>
        <v>9.1216772744290964E-2</v>
      </c>
    </row>
    <row r="31" spans="1:37" s="46" customFormat="1" x14ac:dyDescent="0.2">
      <c r="A31" s="76" t="s">
        <v>160</v>
      </c>
      <c r="B31" s="71" t="s">
        <v>154</v>
      </c>
      <c r="C31" s="72">
        <v>3</v>
      </c>
      <c r="D31" s="73">
        <f t="shared" si="37"/>
        <v>41192</v>
      </c>
      <c r="E31" s="74">
        <v>41192</v>
      </c>
      <c r="F31" s="74">
        <v>41191</v>
      </c>
      <c r="G31" s="94">
        <v>90</v>
      </c>
      <c r="H31" s="94">
        <v>108</v>
      </c>
      <c r="I31" s="73">
        <f t="shared" si="38"/>
        <v>41282</v>
      </c>
      <c r="J31" s="74">
        <v>41282</v>
      </c>
      <c r="K31" s="75">
        <v>41299</v>
      </c>
      <c r="M31" s="93">
        <v>1390</v>
      </c>
      <c r="N31" s="95">
        <v>16020.78</v>
      </c>
      <c r="O31" s="95">
        <v>5184.34</v>
      </c>
      <c r="P31" s="95">
        <v>5960.05</v>
      </c>
      <c r="Q31" s="95">
        <v>7763.33</v>
      </c>
      <c r="R31" s="95">
        <f t="shared" si="39"/>
        <v>13723.380000000001</v>
      </c>
      <c r="S31" s="95">
        <f t="shared" si="40"/>
        <v>18907.72</v>
      </c>
      <c r="T31" s="96">
        <f t="shared" si="41"/>
        <v>-2886.9400000000005</v>
      </c>
      <c r="U31" s="66"/>
      <c r="V31" s="97">
        <f t="shared" si="32"/>
        <v>463.33333333333331</v>
      </c>
      <c r="W31" s="95">
        <f t="shared" si="33"/>
        <v>5340.26</v>
      </c>
      <c r="X31" s="95">
        <f t="shared" si="34"/>
        <v>1728.1133333333335</v>
      </c>
      <c r="Y31" s="95">
        <f t="shared" si="35"/>
        <v>1986.6833333333334</v>
      </c>
      <c r="Z31" s="95">
        <f t="shared" si="36"/>
        <v>2587.7766666666666</v>
      </c>
      <c r="AA31" s="95">
        <f>Z31+Y31</f>
        <v>4574.46</v>
      </c>
      <c r="AB31" s="95">
        <f>AA31+X31</f>
        <v>6302.5733333333337</v>
      </c>
      <c r="AC31" s="96">
        <f>W31-AB31</f>
        <v>-962.3133333333335</v>
      </c>
      <c r="AD31" s="66"/>
      <c r="AE31" s="98">
        <f>N31/M31</f>
        <v>11.525741007194245</v>
      </c>
      <c r="AF31" s="95">
        <f>O31/M31</f>
        <v>3.7297410071942445</v>
      </c>
      <c r="AG31" s="95">
        <f>P31/M31</f>
        <v>4.2878057553956834</v>
      </c>
      <c r="AH31" s="95">
        <f>Q31/M31</f>
        <v>5.5851294964028773</v>
      </c>
      <c r="AI31" s="95">
        <f>AH31+AG31</f>
        <v>9.8729352517985607</v>
      </c>
      <c r="AJ31" s="95">
        <f>AI31+AF31</f>
        <v>13.602676258992805</v>
      </c>
      <c r="AK31" s="96">
        <f>AE31-AJ31</f>
        <v>-2.0769352517985595</v>
      </c>
    </row>
    <row r="32" spans="1:37" s="46" customFormat="1" x14ac:dyDescent="0.2">
      <c r="A32" s="100" t="s">
        <v>161</v>
      </c>
      <c r="B32" s="102" t="s">
        <v>42</v>
      </c>
      <c r="C32" s="103">
        <v>2.2000000000000002</v>
      </c>
      <c r="D32" s="104">
        <f t="shared" si="37"/>
        <v>41186</v>
      </c>
      <c r="E32" s="105">
        <v>41186</v>
      </c>
      <c r="F32" s="105">
        <v>41186</v>
      </c>
      <c r="G32" s="101">
        <v>103</v>
      </c>
      <c r="H32" s="101">
        <v>113</v>
      </c>
      <c r="I32" s="104">
        <f t="shared" si="38"/>
        <v>41289</v>
      </c>
      <c r="J32" s="105">
        <v>41289</v>
      </c>
      <c r="K32" s="112">
        <v>41299</v>
      </c>
      <c r="M32" s="99">
        <v>1895</v>
      </c>
      <c r="N32" s="106">
        <v>19284.91</v>
      </c>
      <c r="O32" s="106">
        <v>6844.67</v>
      </c>
      <c r="P32" s="106">
        <v>5557.11</v>
      </c>
      <c r="Q32" s="106">
        <v>5812</v>
      </c>
      <c r="R32" s="106">
        <f t="shared" si="39"/>
        <v>11369.11</v>
      </c>
      <c r="S32" s="106">
        <f t="shared" si="40"/>
        <v>18213.78</v>
      </c>
      <c r="T32" s="36">
        <f t="shared" si="41"/>
        <v>1071.130000000001</v>
      </c>
      <c r="U32" s="66"/>
      <c r="V32" s="107">
        <f t="shared" si="32"/>
        <v>861.36363636363626</v>
      </c>
      <c r="W32" s="106">
        <f t="shared" si="33"/>
        <v>8765.8681818181813</v>
      </c>
      <c r="X32" s="106">
        <f t="shared" si="34"/>
        <v>3111.2136363636359</v>
      </c>
      <c r="Y32" s="106">
        <f t="shared" si="35"/>
        <v>2525.9590909090907</v>
      </c>
      <c r="Z32" s="106">
        <f t="shared" si="36"/>
        <v>2641.8181818181815</v>
      </c>
      <c r="AA32" s="106">
        <f t="shared" ref="AA32:AA33" si="52">Z32+Y32</f>
        <v>5167.7772727272722</v>
      </c>
      <c r="AB32" s="106">
        <f t="shared" ref="AB32:AB33" si="53">AA32+X32</f>
        <v>8278.9909090909077</v>
      </c>
      <c r="AC32" s="36">
        <f t="shared" ref="AC32:AC33" si="54">W32-AB32</f>
        <v>486.87727272727352</v>
      </c>
      <c r="AD32" s="66"/>
      <c r="AE32" s="108">
        <f t="shared" ref="AE32:AE33" si="55">N32/M32</f>
        <v>10.176733509234829</v>
      </c>
      <c r="AF32" s="106">
        <f t="shared" ref="AF32:AF33" si="56">O32/M32</f>
        <v>3.611963060686016</v>
      </c>
      <c r="AG32" s="106">
        <f t="shared" ref="AG32:AG33" si="57">P32/M32</f>
        <v>2.9325118733509234</v>
      </c>
      <c r="AH32" s="106">
        <f t="shared" ref="AH32:AH33" si="58">Q32/M32</f>
        <v>3.067018469656992</v>
      </c>
      <c r="AI32" s="106">
        <f t="shared" ref="AI32:AI33" si="59">AH32+AG32</f>
        <v>5.9995303430079154</v>
      </c>
      <c r="AJ32" s="106">
        <f t="shared" ref="AJ32:AJ33" si="60">AI32+AF32</f>
        <v>9.611493403693931</v>
      </c>
      <c r="AK32" s="36">
        <f t="shared" ref="AK32:AK33" si="61">AE32-AJ32</f>
        <v>0.56524010554089799</v>
      </c>
    </row>
    <row r="33" spans="1:37" s="46" customFormat="1" x14ac:dyDescent="0.2">
      <c r="A33" s="100" t="s">
        <v>162</v>
      </c>
      <c r="B33" s="102" t="s">
        <v>154</v>
      </c>
      <c r="C33" s="103">
        <v>3</v>
      </c>
      <c r="D33" s="104">
        <f t="shared" si="37"/>
        <v>41198</v>
      </c>
      <c r="E33" s="105">
        <v>41198</v>
      </c>
      <c r="F33" s="105">
        <v>41198</v>
      </c>
      <c r="G33" s="101">
        <v>91</v>
      </c>
      <c r="H33" s="101">
        <v>114</v>
      </c>
      <c r="I33" s="104">
        <f t="shared" si="38"/>
        <v>41289</v>
      </c>
      <c r="J33" s="105">
        <v>41289</v>
      </c>
      <c r="K33" s="112">
        <v>41312</v>
      </c>
      <c r="M33" s="99">
        <v>2303</v>
      </c>
      <c r="N33" s="106">
        <v>18307.7</v>
      </c>
      <c r="O33" s="106">
        <v>7085.41</v>
      </c>
      <c r="P33" s="106">
        <v>6169.84</v>
      </c>
      <c r="Q33" s="106">
        <v>7799.95</v>
      </c>
      <c r="R33" s="106">
        <f t="shared" si="39"/>
        <v>13969.79</v>
      </c>
      <c r="S33" s="106">
        <f t="shared" si="40"/>
        <v>21055.200000000001</v>
      </c>
      <c r="T33" s="36">
        <f t="shared" si="41"/>
        <v>-2747.5</v>
      </c>
      <c r="U33" s="66"/>
      <c r="V33" s="107">
        <f t="shared" si="32"/>
        <v>767.66666666666663</v>
      </c>
      <c r="W33" s="106">
        <f t="shared" si="33"/>
        <v>6102.5666666666666</v>
      </c>
      <c r="X33" s="106">
        <f t="shared" si="34"/>
        <v>2361.8033333333333</v>
      </c>
      <c r="Y33" s="106">
        <f t="shared" si="35"/>
        <v>2056.6133333333332</v>
      </c>
      <c r="Z33" s="106">
        <f t="shared" si="36"/>
        <v>2599.9833333333331</v>
      </c>
      <c r="AA33" s="106">
        <f t="shared" si="52"/>
        <v>4656.5966666666664</v>
      </c>
      <c r="AB33" s="106">
        <f t="shared" si="53"/>
        <v>7018.4</v>
      </c>
      <c r="AC33" s="36">
        <f t="shared" si="54"/>
        <v>-915.83333333333303</v>
      </c>
      <c r="AD33" s="66"/>
      <c r="AE33" s="108">
        <f t="shared" si="55"/>
        <v>7.9495006513243602</v>
      </c>
      <c r="AF33" s="106">
        <f t="shared" si="56"/>
        <v>3.0766000868432477</v>
      </c>
      <c r="AG33" s="106">
        <f t="shared" si="57"/>
        <v>2.6790447242726878</v>
      </c>
      <c r="AH33" s="106">
        <f t="shared" si="58"/>
        <v>3.3868649587494573</v>
      </c>
      <c r="AI33" s="106">
        <f t="shared" si="59"/>
        <v>6.0659096830221451</v>
      </c>
      <c r="AJ33" s="106">
        <f t="shared" si="60"/>
        <v>9.1425097698653932</v>
      </c>
      <c r="AK33" s="36">
        <f t="shared" si="61"/>
        <v>-1.193009118541033</v>
      </c>
    </row>
    <row r="34" spans="1:37" s="46" customFormat="1" x14ac:dyDescent="0.2">
      <c r="A34" s="76" t="s">
        <v>163</v>
      </c>
      <c r="B34" s="71" t="s">
        <v>42</v>
      </c>
      <c r="C34" s="72">
        <v>2.8</v>
      </c>
      <c r="D34" s="73">
        <f t="shared" si="37"/>
        <v>41190</v>
      </c>
      <c r="E34" s="74">
        <v>41190</v>
      </c>
      <c r="F34" s="74">
        <v>41190</v>
      </c>
      <c r="G34" s="94">
        <v>106</v>
      </c>
      <c r="H34" s="94">
        <v>117</v>
      </c>
      <c r="I34" s="73">
        <f t="shared" si="38"/>
        <v>41296</v>
      </c>
      <c r="J34" s="74">
        <v>41296</v>
      </c>
      <c r="K34" s="75">
        <v>41307</v>
      </c>
      <c r="M34" s="93">
        <v>2085</v>
      </c>
      <c r="N34" s="95">
        <v>16337.4</v>
      </c>
      <c r="O34" s="95">
        <v>7120.97</v>
      </c>
      <c r="P34" s="95">
        <v>7012.14</v>
      </c>
      <c r="Q34" s="95">
        <v>6626.92</v>
      </c>
      <c r="R34" s="95">
        <f t="shared" si="39"/>
        <v>13639.060000000001</v>
      </c>
      <c r="S34" s="95">
        <f t="shared" si="40"/>
        <v>20760.030000000002</v>
      </c>
      <c r="T34" s="96">
        <f t="shared" si="41"/>
        <v>-4422.6300000000028</v>
      </c>
      <c r="U34" s="66"/>
      <c r="V34" s="97">
        <f t="shared" si="32"/>
        <v>744.64285714285722</v>
      </c>
      <c r="W34" s="95">
        <f t="shared" si="33"/>
        <v>5834.7857142857147</v>
      </c>
      <c r="X34" s="95">
        <f t="shared" si="34"/>
        <v>2543.2035714285716</v>
      </c>
      <c r="Y34" s="95">
        <f t="shared" si="35"/>
        <v>2504.3357142857144</v>
      </c>
      <c r="Z34" s="95">
        <f t="shared" si="36"/>
        <v>2366.7571428571432</v>
      </c>
      <c r="AA34" s="95">
        <f>Z34+Y34</f>
        <v>4871.0928571428576</v>
      </c>
      <c r="AB34" s="95">
        <f>AA34+X34</f>
        <v>7414.2964285714297</v>
      </c>
      <c r="AC34" s="96">
        <f>W34-AB34</f>
        <v>-1579.510714285715</v>
      </c>
      <c r="AD34" s="66"/>
      <c r="AE34" s="98">
        <f>N34/M34</f>
        <v>7.8356834532374098</v>
      </c>
      <c r="AF34" s="95">
        <f>O34/M34</f>
        <v>3.4153333333333333</v>
      </c>
      <c r="AG34" s="95">
        <f>P34/M34</f>
        <v>3.3631366906474822</v>
      </c>
      <c r="AH34" s="95">
        <f>Q34/M34</f>
        <v>3.178378896882494</v>
      </c>
      <c r="AI34" s="95">
        <f>AH34+AG34</f>
        <v>6.5415155875299762</v>
      </c>
      <c r="AJ34" s="95">
        <f>AI34+AF34</f>
        <v>9.95684892086331</v>
      </c>
      <c r="AK34" s="96">
        <f>AE34-AJ34</f>
        <v>-2.1211654676259002</v>
      </c>
    </row>
    <row r="35" spans="1:37" s="46" customFormat="1" x14ac:dyDescent="0.2">
      <c r="A35" s="76" t="s">
        <v>164</v>
      </c>
      <c r="B35" s="71" t="s">
        <v>154</v>
      </c>
      <c r="C35" s="72">
        <v>2.1</v>
      </c>
      <c r="D35" s="73">
        <f t="shared" si="37"/>
        <v>41205</v>
      </c>
      <c r="E35" s="74">
        <v>41205</v>
      </c>
      <c r="F35" s="74">
        <v>41204</v>
      </c>
      <c r="G35" s="94">
        <v>91</v>
      </c>
      <c r="H35" s="94">
        <v>112</v>
      </c>
      <c r="I35" s="73">
        <f t="shared" si="38"/>
        <v>41296</v>
      </c>
      <c r="J35" s="74">
        <v>41296</v>
      </c>
      <c r="K35" s="75">
        <v>41316</v>
      </c>
      <c r="M35" s="93">
        <v>1882</v>
      </c>
      <c r="N35" s="95">
        <v>15856.23</v>
      </c>
      <c r="O35" s="95">
        <v>6980.49</v>
      </c>
      <c r="P35" s="95">
        <v>4661.99</v>
      </c>
      <c r="Q35" s="95">
        <v>5467.52</v>
      </c>
      <c r="R35" s="95">
        <f t="shared" si="39"/>
        <v>10129.51</v>
      </c>
      <c r="S35" s="95">
        <f t="shared" si="40"/>
        <v>17110</v>
      </c>
      <c r="T35" s="96">
        <f t="shared" si="41"/>
        <v>-1253.7700000000004</v>
      </c>
      <c r="U35" s="66"/>
      <c r="V35" s="97">
        <f t="shared" si="32"/>
        <v>896.19047619047615</v>
      </c>
      <c r="W35" s="95">
        <f t="shared" si="33"/>
        <v>7550.5857142857139</v>
      </c>
      <c r="X35" s="95">
        <f t="shared" si="34"/>
        <v>3324.042857142857</v>
      </c>
      <c r="Y35" s="95">
        <f t="shared" si="35"/>
        <v>2219.9952380952377</v>
      </c>
      <c r="Z35" s="95">
        <f t="shared" si="36"/>
        <v>2603.5809523809526</v>
      </c>
      <c r="AA35" s="95">
        <f>Z35+Y35</f>
        <v>4823.5761904761903</v>
      </c>
      <c r="AB35" s="95">
        <f>AA35+X35</f>
        <v>8147.6190476190477</v>
      </c>
      <c r="AC35" s="96">
        <f>W35-AB35</f>
        <v>-597.03333333333376</v>
      </c>
      <c r="AD35" s="66"/>
      <c r="AE35" s="98">
        <f>N35/M35</f>
        <v>8.425201912858661</v>
      </c>
      <c r="AF35" s="95">
        <f>O35/M35</f>
        <v>3.7090807651434643</v>
      </c>
      <c r="AG35" s="95">
        <f>P35/M35</f>
        <v>2.4771466524973431</v>
      </c>
      <c r="AH35" s="95">
        <f>Q35/M35</f>
        <v>2.9051647183846971</v>
      </c>
      <c r="AI35" s="95">
        <f>AH35+AG35</f>
        <v>5.3823113708820403</v>
      </c>
      <c r="AJ35" s="95">
        <f>AI35+AF35</f>
        <v>9.0913921360255046</v>
      </c>
      <c r="AK35" s="96">
        <f>AE35-AJ35</f>
        <v>-0.66619022316684351</v>
      </c>
    </row>
    <row r="36" spans="1:37" s="46" customFormat="1" x14ac:dyDescent="0.2">
      <c r="A36" s="100" t="s">
        <v>165</v>
      </c>
      <c r="B36" s="102" t="s">
        <v>42</v>
      </c>
      <c r="C36" s="103">
        <v>2.5</v>
      </c>
      <c r="D36" s="104">
        <f>E36</f>
        <v>41194</v>
      </c>
      <c r="E36" s="105">
        <v>41194</v>
      </c>
      <c r="F36" s="105">
        <v>41194</v>
      </c>
      <c r="G36" s="101">
        <v>109</v>
      </c>
      <c r="H36" s="101">
        <v>118</v>
      </c>
      <c r="I36" s="104">
        <f>J36</f>
        <v>41303</v>
      </c>
      <c r="J36" s="105">
        <v>41303</v>
      </c>
      <c r="K36" s="112">
        <v>41312</v>
      </c>
      <c r="M36" s="99">
        <v>2497</v>
      </c>
      <c r="N36" s="106">
        <v>19663.189999999999</v>
      </c>
      <c r="O36" s="106">
        <v>8964.2099999999991</v>
      </c>
      <c r="P36" s="106">
        <v>6381.25</v>
      </c>
      <c r="Q36" s="106">
        <v>6596.64</v>
      </c>
      <c r="R36" s="106">
        <f t="shared" si="39"/>
        <v>12977.89</v>
      </c>
      <c r="S36" s="106">
        <f t="shared" si="40"/>
        <v>21942.1</v>
      </c>
      <c r="T36" s="36">
        <f t="shared" si="41"/>
        <v>-2278.91</v>
      </c>
      <c r="U36" s="66"/>
      <c r="V36" s="107">
        <f t="shared" si="32"/>
        <v>998.8</v>
      </c>
      <c r="W36" s="106">
        <f t="shared" si="33"/>
        <v>7865.2759999999998</v>
      </c>
      <c r="X36" s="106">
        <f t="shared" si="34"/>
        <v>3585.6839999999997</v>
      </c>
      <c r="Y36" s="106">
        <f t="shared" si="35"/>
        <v>2552.5</v>
      </c>
      <c r="Z36" s="106">
        <f t="shared" si="36"/>
        <v>2638.6559999999999</v>
      </c>
      <c r="AA36" s="106">
        <f t="shared" ref="AA36" si="62">Z36+Y36</f>
        <v>5191.1559999999999</v>
      </c>
      <c r="AB36" s="106">
        <f t="shared" ref="AB36" si="63">AA36+X36</f>
        <v>8776.84</v>
      </c>
      <c r="AC36" s="36">
        <f t="shared" ref="AC36" si="64">W36-AB36</f>
        <v>-911.56400000000031</v>
      </c>
      <c r="AD36" s="66"/>
      <c r="AE36" s="108">
        <f t="shared" ref="AE36" si="65">N36/M36</f>
        <v>7.8747256708049651</v>
      </c>
      <c r="AF36" s="106">
        <f t="shared" ref="AF36" si="66">O36/M36</f>
        <v>3.5899919903884658</v>
      </c>
      <c r="AG36" s="106">
        <f t="shared" ref="AG36" si="67">P36/M36</f>
        <v>2.5555666800160193</v>
      </c>
      <c r="AH36" s="106">
        <f t="shared" ref="AH36" si="68">Q36/M36</f>
        <v>2.6418261914297156</v>
      </c>
      <c r="AI36" s="106">
        <f t="shared" ref="AI36" si="69">AH36+AG36</f>
        <v>5.1973928714457349</v>
      </c>
      <c r="AJ36" s="106">
        <f t="shared" ref="AJ36" si="70">AI36+AF36</f>
        <v>8.7873848618342016</v>
      </c>
      <c r="AK36" s="36">
        <f t="shared" ref="AK36" si="71">AE36-AJ36</f>
        <v>-0.91265919102923654</v>
      </c>
    </row>
    <row r="37" spans="1:37" s="46" customFormat="1" x14ac:dyDescent="0.2">
      <c r="A37" s="466" t="s">
        <v>166</v>
      </c>
      <c r="B37" s="469" t="s">
        <v>42</v>
      </c>
      <c r="C37" s="470">
        <v>2.9</v>
      </c>
      <c r="D37" s="471">
        <f>E37</f>
        <v>41199</v>
      </c>
      <c r="E37" s="472">
        <v>41199</v>
      </c>
      <c r="F37" s="472">
        <v>41199</v>
      </c>
      <c r="G37" s="468">
        <v>111</v>
      </c>
      <c r="H37" s="468">
        <v>117</v>
      </c>
      <c r="I37" s="471">
        <f>J37</f>
        <v>41310</v>
      </c>
      <c r="J37" s="472">
        <v>41310</v>
      </c>
      <c r="K37" s="527">
        <v>41316</v>
      </c>
      <c r="M37" s="473">
        <v>2068</v>
      </c>
      <c r="N37" s="474">
        <v>16173.67</v>
      </c>
      <c r="O37" s="474">
        <v>7428.11</v>
      </c>
      <c r="P37" s="474">
        <v>6530.56</v>
      </c>
      <c r="Q37" s="474">
        <v>7546.36</v>
      </c>
      <c r="R37" s="474">
        <f t="shared" si="39"/>
        <v>14076.92</v>
      </c>
      <c r="S37" s="474">
        <f t="shared" si="40"/>
        <v>21505.03</v>
      </c>
      <c r="T37" s="475">
        <f t="shared" si="41"/>
        <v>-5331.3599999999988</v>
      </c>
      <c r="U37" s="66"/>
      <c r="V37" s="476">
        <f t="shared" si="32"/>
        <v>713.10344827586209</v>
      </c>
      <c r="W37" s="474">
        <f t="shared" si="33"/>
        <v>5577.1275862068969</v>
      </c>
      <c r="X37" s="474">
        <f t="shared" si="34"/>
        <v>2561.4172413793103</v>
      </c>
      <c r="Y37" s="474">
        <f t="shared" si="35"/>
        <v>2251.9172413793103</v>
      </c>
      <c r="Z37" s="474">
        <f t="shared" si="36"/>
        <v>2602.1931034482759</v>
      </c>
      <c r="AA37" s="474">
        <f>Z37+Y37</f>
        <v>4854.1103448275862</v>
      </c>
      <c r="AB37" s="474">
        <f>AA37+X37</f>
        <v>7415.5275862068966</v>
      </c>
      <c r="AC37" s="475">
        <f>W37-AB37</f>
        <v>-1838.3999999999996</v>
      </c>
      <c r="AD37" s="66"/>
      <c r="AE37" s="477">
        <f>N37/M37</f>
        <v>7.8209235976789167</v>
      </c>
      <c r="AF37" s="474">
        <f>O37/M37</f>
        <v>3.5919294003868472</v>
      </c>
      <c r="AG37" s="474">
        <f>P37/M37</f>
        <v>3.1579110251450677</v>
      </c>
      <c r="AH37" s="474">
        <f>Q37/M37</f>
        <v>3.649110251450677</v>
      </c>
      <c r="AI37" s="474">
        <f>AH37+AG37</f>
        <v>6.8070212765957443</v>
      </c>
      <c r="AJ37" s="474">
        <f>AI37+AF37</f>
        <v>10.398950676982592</v>
      </c>
      <c r="AK37" s="475">
        <f>AE37-AJ37</f>
        <v>-2.5780270793036753</v>
      </c>
    </row>
    <row r="38" spans="1:37" s="46" customFormat="1" x14ac:dyDescent="0.2">
      <c r="A38" s="430" t="s">
        <v>167</v>
      </c>
      <c r="B38" s="86" t="s">
        <v>154</v>
      </c>
      <c r="C38" s="87">
        <v>2.5</v>
      </c>
      <c r="D38" s="88">
        <f>E38</f>
        <v>41211</v>
      </c>
      <c r="E38" s="89">
        <v>41211</v>
      </c>
      <c r="F38" s="89">
        <v>41212</v>
      </c>
      <c r="G38" s="85">
        <v>92</v>
      </c>
      <c r="H38" s="85">
        <v>119</v>
      </c>
      <c r="I38" s="88">
        <f>J38</f>
        <v>41303</v>
      </c>
      <c r="J38" s="89">
        <v>41303</v>
      </c>
      <c r="K38" s="111">
        <v>41331</v>
      </c>
      <c r="M38" s="84">
        <v>2378</v>
      </c>
      <c r="N38" s="90">
        <v>18674.46</v>
      </c>
      <c r="O38" s="90">
        <v>6316.49</v>
      </c>
      <c r="P38" s="90">
        <v>6583.5</v>
      </c>
      <c r="Q38" s="90">
        <v>5901.11</v>
      </c>
      <c r="R38" s="90">
        <f t="shared" si="39"/>
        <v>12484.61</v>
      </c>
      <c r="S38" s="90">
        <f t="shared" si="40"/>
        <v>18801.099999999999</v>
      </c>
      <c r="T38" s="64">
        <f t="shared" si="41"/>
        <v>-126.63999999999942</v>
      </c>
      <c r="U38" s="66"/>
      <c r="V38" s="91">
        <f t="shared" si="32"/>
        <v>951.2</v>
      </c>
      <c r="W38" s="90">
        <f t="shared" si="33"/>
        <v>7469.7839999999997</v>
      </c>
      <c r="X38" s="90">
        <f t="shared" si="34"/>
        <v>2526.596</v>
      </c>
      <c r="Y38" s="90">
        <f t="shared" si="35"/>
        <v>2633.4</v>
      </c>
      <c r="Z38" s="90">
        <f t="shared" si="36"/>
        <v>2360.444</v>
      </c>
      <c r="AA38" s="90">
        <f t="shared" ref="AA38" si="72">Z38+Y38</f>
        <v>4993.8440000000001</v>
      </c>
      <c r="AB38" s="90">
        <f t="shared" ref="AB38" si="73">AA38+X38</f>
        <v>7520.4400000000005</v>
      </c>
      <c r="AC38" s="64">
        <f t="shared" ref="AC38" si="74">W38-AB38</f>
        <v>-50.656000000000859</v>
      </c>
      <c r="AD38" s="66"/>
      <c r="AE38" s="92">
        <f t="shared" ref="AE38" si="75">N38/M38</f>
        <v>7.853010933557611</v>
      </c>
      <c r="AF38" s="90">
        <f t="shared" ref="AF38" si="76">O38/M38</f>
        <v>2.656219512195122</v>
      </c>
      <c r="AG38" s="90">
        <f t="shared" ref="AG38" si="77">P38/M38</f>
        <v>2.7685029436501263</v>
      </c>
      <c r="AH38" s="90">
        <f t="shared" ref="AH38" si="78">Q38/M38</f>
        <v>2.4815433137089991</v>
      </c>
      <c r="AI38" s="90">
        <f t="shared" ref="AI38" si="79">AH38+AG38</f>
        <v>5.2500462573591253</v>
      </c>
      <c r="AJ38" s="90">
        <f t="shared" ref="AJ38" si="80">AI38+AF38</f>
        <v>7.9062657695542473</v>
      </c>
      <c r="AK38" s="64">
        <f t="shared" ref="AK38" si="81">AE38-AJ38</f>
        <v>-5.3254835996636274E-2</v>
      </c>
    </row>
    <row r="39" spans="1:37" s="46" customFormat="1" x14ac:dyDescent="0.2">
      <c r="A39" s="76" t="s">
        <v>168</v>
      </c>
      <c r="B39" s="71" t="s">
        <v>154</v>
      </c>
      <c r="C39" s="72">
        <v>5.0999999999999996</v>
      </c>
      <c r="D39" s="73">
        <f>E39</f>
        <v>41217</v>
      </c>
      <c r="E39" s="74">
        <v>41217</v>
      </c>
      <c r="F39" s="74">
        <v>41218</v>
      </c>
      <c r="G39" s="94">
        <v>93</v>
      </c>
      <c r="H39" s="94">
        <v>126</v>
      </c>
      <c r="I39" s="73">
        <f>J39</f>
        <v>41310</v>
      </c>
      <c r="J39" s="74">
        <v>41310</v>
      </c>
      <c r="K39" s="75">
        <v>41344</v>
      </c>
      <c r="M39" s="93">
        <v>4567</v>
      </c>
      <c r="N39" s="95">
        <v>37491.06</v>
      </c>
      <c r="O39" s="95">
        <v>12642.79</v>
      </c>
      <c r="P39" s="95">
        <v>12880.68</v>
      </c>
      <c r="Q39" s="95">
        <v>12814.37</v>
      </c>
      <c r="R39" s="95">
        <f t="shared" si="39"/>
        <v>25695.050000000003</v>
      </c>
      <c r="S39" s="95">
        <f t="shared" si="40"/>
        <v>38337.840000000004</v>
      </c>
      <c r="T39" s="96">
        <f t="shared" si="41"/>
        <v>-846.78000000000611</v>
      </c>
      <c r="U39" s="66"/>
      <c r="V39" s="97">
        <f t="shared" si="32"/>
        <v>895.49019607843138</v>
      </c>
      <c r="W39" s="95">
        <f t="shared" si="33"/>
        <v>7351.1882352941175</v>
      </c>
      <c r="X39" s="95">
        <f t="shared" si="34"/>
        <v>2478.9784313725495</v>
      </c>
      <c r="Y39" s="95">
        <f t="shared" si="35"/>
        <v>2525.623529411765</v>
      </c>
      <c r="Z39" s="95">
        <f t="shared" si="36"/>
        <v>2512.6215686274513</v>
      </c>
      <c r="AA39" s="95">
        <f>Z39+Y39</f>
        <v>5038.2450980392168</v>
      </c>
      <c r="AB39" s="95">
        <f>AA39+X39</f>
        <v>7517.2235294117663</v>
      </c>
      <c r="AC39" s="96">
        <f>W39-AB39</f>
        <v>-166.03529411764885</v>
      </c>
      <c r="AD39" s="66"/>
      <c r="AE39" s="98">
        <f>N39/M39</f>
        <v>8.2091219619005908</v>
      </c>
      <c r="AF39" s="95">
        <f>O39/M39</f>
        <v>2.7682920954674843</v>
      </c>
      <c r="AG39" s="95">
        <f>P39/M39</f>
        <v>2.8203809940880227</v>
      </c>
      <c r="AH39" s="95">
        <f>Q39/M39</f>
        <v>2.8058616159404424</v>
      </c>
      <c r="AI39" s="95">
        <f>AH39+AG39</f>
        <v>5.6262426100284646</v>
      </c>
      <c r="AJ39" s="95">
        <f>AI39+AF39</f>
        <v>8.3945347054959498</v>
      </c>
      <c r="AK39" s="96">
        <f>AE39-AJ39</f>
        <v>-0.18541274359535898</v>
      </c>
    </row>
    <row r="40" spans="1:37" s="3" customFormat="1" x14ac:dyDescent="0.2">
      <c r="A40" s="100" t="s">
        <v>169</v>
      </c>
      <c r="B40" s="102" t="s">
        <v>42</v>
      </c>
      <c r="C40" s="103">
        <v>6.5</v>
      </c>
      <c r="D40" s="104">
        <f t="shared" ref="D40:D41" si="82">E40</f>
        <v>41205</v>
      </c>
      <c r="E40" s="105">
        <v>41205</v>
      </c>
      <c r="F40" s="105">
        <v>41204</v>
      </c>
      <c r="G40" s="101">
        <v>112</v>
      </c>
      <c r="H40" s="101">
        <v>127</v>
      </c>
      <c r="I40" s="104">
        <f t="shared" ref="I40:I41" si="83">J40</f>
        <v>41317</v>
      </c>
      <c r="J40" s="105">
        <v>41317</v>
      </c>
      <c r="K40" s="112">
        <v>41331</v>
      </c>
      <c r="M40" s="99">
        <v>7000</v>
      </c>
      <c r="N40" s="106">
        <v>58406.75</v>
      </c>
      <c r="O40" s="106">
        <v>19741.259999999998</v>
      </c>
      <c r="P40" s="106">
        <v>15038.95</v>
      </c>
      <c r="Q40" s="106">
        <v>15861.46</v>
      </c>
      <c r="R40" s="106">
        <f t="shared" si="39"/>
        <v>30900.41</v>
      </c>
      <c r="S40" s="106">
        <f t="shared" si="40"/>
        <v>50641.67</v>
      </c>
      <c r="T40" s="36">
        <f t="shared" si="41"/>
        <v>7765.0800000000017</v>
      </c>
      <c r="U40" s="66"/>
      <c r="V40" s="107">
        <f t="shared" si="32"/>
        <v>1076.9230769230769</v>
      </c>
      <c r="W40" s="106">
        <f t="shared" si="33"/>
        <v>8985.6538461538457</v>
      </c>
      <c r="X40" s="106">
        <f t="shared" si="34"/>
        <v>3037.1169230769228</v>
      </c>
      <c r="Y40" s="106">
        <f t="shared" si="35"/>
        <v>2313.6846153846154</v>
      </c>
      <c r="Z40" s="106">
        <f t="shared" si="36"/>
        <v>2440.2246153846154</v>
      </c>
      <c r="AA40" s="106">
        <f t="shared" ref="AA40" si="84">Z40+Y40</f>
        <v>4753.9092307692308</v>
      </c>
      <c r="AB40" s="106">
        <f t="shared" ref="AB40" si="85">AA40+X40</f>
        <v>7791.0261538461536</v>
      </c>
      <c r="AC40" s="36">
        <f t="shared" ref="AC40" si="86">W40-AB40</f>
        <v>1194.6276923076921</v>
      </c>
      <c r="AD40" s="66"/>
      <c r="AE40" s="108">
        <f t="shared" ref="AE40" si="87">N40/M40</f>
        <v>8.3438214285714292</v>
      </c>
      <c r="AF40" s="106">
        <f t="shared" ref="AF40" si="88">O40/M40</f>
        <v>2.8201799999999997</v>
      </c>
      <c r="AG40" s="106">
        <f t="shared" ref="AG40" si="89">P40/M40</f>
        <v>2.1484214285714285</v>
      </c>
      <c r="AH40" s="106">
        <f t="shared" ref="AH40" si="90">Q40/M40</f>
        <v>2.2659228571428569</v>
      </c>
      <c r="AI40" s="106">
        <f t="shared" ref="AI40" si="91">AH40+AG40</f>
        <v>4.4143442857142858</v>
      </c>
      <c r="AJ40" s="106">
        <f t="shared" ref="AJ40" si="92">AI40+AF40</f>
        <v>7.2345242857142855</v>
      </c>
      <c r="AK40" s="36">
        <f t="shared" ref="AK40" si="93">AE40-AJ40</f>
        <v>1.1092971428571436</v>
      </c>
    </row>
    <row r="41" spans="1:37" s="3" customFormat="1" x14ac:dyDescent="0.2">
      <c r="A41" s="466" t="s">
        <v>170</v>
      </c>
      <c r="B41" s="469" t="s">
        <v>43</v>
      </c>
      <c r="C41" s="470">
        <v>4.5999999999999996</v>
      </c>
      <c r="D41" s="471">
        <f t="shared" si="82"/>
        <v>41210</v>
      </c>
      <c r="E41" s="472">
        <v>41210</v>
      </c>
      <c r="F41" s="472">
        <v>41211</v>
      </c>
      <c r="G41" s="468">
        <v>114</v>
      </c>
      <c r="H41" s="468">
        <v>126</v>
      </c>
      <c r="I41" s="471">
        <f t="shared" si="83"/>
        <v>41324</v>
      </c>
      <c r="J41" s="472">
        <v>41324</v>
      </c>
      <c r="K41" s="527">
        <v>41337</v>
      </c>
      <c r="M41" s="473">
        <v>5728</v>
      </c>
      <c r="N41" s="474">
        <v>43453.45</v>
      </c>
      <c r="O41" s="474">
        <v>15306.48</v>
      </c>
      <c r="P41" s="474">
        <v>10911.17</v>
      </c>
      <c r="Q41" s="474">
        <v>10329.26</v>
      </c>
      <c r="R41" s="474">
        <f t="shared" si="39"/>
        <v>21240.43</v>
      </c>
      <c r="S41" s="474">
        <f t="shared" si="40"/>
        <v>36546.910000000003</v>
      </c>
      <c r="T41" s="475">
        <f t="shared" si="41"/>
        <v>6906.5399999999936</v>
      </c>
      <c r="U41" s="66"/>
      <c r="V41" s="476">
        <f t="shared" si="32"/>
        <v>1245.217391304348</v>
      </c>
      <c r="W41" s="474">
        <f t="shared" si="33"/>
        <v>9446.402173913044</v>
      </c>
      <c r="X41" s="474">
        <f t="shared" si="34"/>
        <v>3327.4956521739132</v>
      </c>
      <c r="Y41" s="474">
        <f t="shared" si="35"/>
        <v>2371.9934782608698</v>
      </c>
      <c r="Z41" s="474">
        <f t="shared" si="36"/>
        <v>2245.4913043478264</v>
      </c>
      <c r="AA41" s="474">
        <f>Z41+Y41</f>
        <v>4617.4847826086962</v>
      </c>
      <c r="AB41" s="474">
        <f>AA41+X41</f>
        <v>7944.9804347826093</v>
      </c>
      <c r="AC41" s="475">
        <f>W41-AB41</f>
        <v>1501.4217391304346</v>
      </c>
      <c r="AD41" s="66"/>
      <c r="AE41" s="477">
        <f>N41/M41</f>
        <v>7.5861469972067033</v>
      </c>
      <c r="AF41" s="474">
        <f>O41/M41</f>
        <v>2.6722206703910616</v>
      </c>
      <c r="AG41" s="474">
        <f>P41/M41</f>
        <v>1.904883030726257</v>
      </c>
      <c r="AH41" s="474">
        <f>Q41/M41</f>
        <v>1.8032925977653631</v>
      </c>
      <c r="AI41" s="474">
        <f>AH41+AG41</f>
        <v>3.7081756284916203</v>
      </c>
      <c r="AJ41" s="474">
        <f>AI41+AF41</f>
        <v>6.3803962988826814</v>
      </c>
      <c r="AK41" s="475">
        <f>AE41-AJ41</f>
        <v>1.2057506983240218</v>
      </c>
    </row>
    <row r="42" spans="1:37" s="510" customFormat="1" x14ac:dyDescent="0.2">
      <c r="A42" s="505"/>
      <c r="B42" s="506"/>
      <c r="C42" s="507">
        <f>SUM(C26:C41)</f>
        <v>61.900000000000006</v>
      </c>
      <c r="D42" s="508"/>
      <c r="E42" s="509"/>
      <c r="F42" s="509"/>
      <c r="G42" s="505"/>
      <c r="H42" s="505"/>
      <c r="I42" s="508"/>
      <c r="J42" s="509"/>
      <c r="K42" s="509"/>
      <c r="M42" s="511">
        <f>SUM(M26:M41)</f>
        <v>47346</v>
      </c>
      <c r="N42" s="512">
        <f>SUM(N26:N41)</f>
        <v>425625.03</v>
      </c>
      <c r="O42" s="512">
        <f>SUM(O26:O41)</f>
        <v>154247.56000000003</v>
      </c>
      <c r="P42" s="512">
        <f>SUM(P26:P41)</f>
        <v>142509.68000000002</v>
      </c>
      <c r="Q42" s="512">
        <f>SUM(Q26:Q41)</f>
        <v>148375.69</v>
      </c>
      <c r="R42" s="512">
        <f t="shared" si="39"/>
        <v>290885.37</v>
      </c>
      <c r="S42" s="512">
        <f t="shared" si="40"/>
        <v>445132.93000000005</v>
      </c>
      <c r="T42" s="503">
        <f t="shared" si="41"/>
        <v>-19507.900000000023</v>
      </c>
      <c r="U42" s="66"/>
      <c r="V42" s="513">
        <f t="shared" si="32"/>
        <v>764.87883683360246</v>
      </c>
      <c r="W42" s="512">
        <f t="shared" si="33"/>
        <v>6876.0101777059772</v>
      </c>
      <c r="X42" s="512">
        <f t="shared" si="34"/>
        <v>2491.8830371567046</v>
      </c>
      <c r="Y42" s="512">
        <f t="shared" si="35"/>
        <v>2302.2565428109856</v>
      </c>
      <c r="Z42" s="512">
        <f t="shared" si="36"/>
        <v>2397.0224555735053</v>
      </c>
      <c r="AA42" s="512">
        <f t="shared" ref="AA42" si="94">Z42+Y42</f>
        <v>4699.2789983844905</v>
      </c>
      <c r="AB42" s="512">
        <f t="shared" ref="AB42" si="95">AA42+X42</f>
        <v>7191.1620355411951</v>
      </c>
      <c r="AC42" s="503">
        <f t="shared" ref="AC42" si="96">W42-AB42</f>
        <v>-315.15185783521792</v>
      </c>
      <c r="AD42" s="66"/>
      <c r="AE42" s="512">
        <f t="shared" ref="AE42" si="97">N42/M42</f>
        <v>8.9896724116081614</v>
      </c>
      <c r="AF42" s="512">
        <f t="shared" ref="AF42" si="98">O42/M42</f>
        <v>3.2578794407130491</v>
      </c>
      <c r="AG42" s="512">
        <f t="shared" ref="AG42" si="99">P42/M42</f>
        <v>3.0099624044269846</v>
      </c>
      <c r="AH42" s="512">
        <f t="shared" ref="AH42" si="100">Q42/M42</f>
        <v>3.1338590377222997</v>
      </c>
      <c r="AI42" s="512">
        <f t="shared" ref="AI42" si="101">AH42+AG42</f>
        <v>6.1438214421492843</v>
      </c>
      <c r="AJ42" s="512">
        <f t="shared" ref="AJ42" si="102">AI42+AF42</f>
        <v>9.4017008828623325</v>
      </c>
      <c r="AK42" s="503">
        <f t="shared" ref="AK42" si="103">AE42-AJ42</f>
        <v>-0.41202847125417108</v>
      </c>
    </row>
    <row r="43" spans="1:37" s="3" customFormat="1" x14ac:dyDescent="0.2">
      <c r="A43" s="441"/>
      <c r="B43" s="441"/>
      <c r="C43" s="478"/>
      <c r="D43" s="441"/>
      <c r="E43" s="479"/>
      <c r="F43" s="479"/>
      <c r="G43" s="441"/>
      <c r="H43" s="480"/>
      <c r="I43" s="441"/>
      <c r="J43" s="479"/>
      <c r="K43" s="481"/>
    </row>
    <row r="44" spans="1:37" s="3" customFormat="1" x14ac:dyDescent="0.2">
      <c r="A44" s="428" t="s">
        <v>0</v>
      </c>
      <c r="B44" s="428" t="s">
        <v>1</v>
      </c>
      <c r="C44" s="428" t="s">
        <v>2</v>
      </c>
      <c r="D44" s="1" t="s">
        <v>3</v>
      </c>
      <c r="E44" s="2" t="s">
        <v>4</v>
      </c>
      <c r="F44" s="2" t="s">
        <v>5</v>
      </c>
      <c r="G44" s="428" t="s">
        <v>6</v>
      </c>
      <c r="H44" s="141" t="s">
        <v>7</v>
      </c>
      <c r="I44" s="1" t="s">
        <v>3</v>
      </c>
      <c r="J44" s="2" t="s">
        <v>8</v>
      </c>
      <c r="K44" s="143" t="s">
        <v>9</v>
      </c>
      <c r="M44" s="4" t="s">
        <v>10</v>
      </c>
      <c r="N44" s="5" t="s">
        <v>11</v>
      </c>
      <c r="O44" s="5" t="s">
        <v>12</v>
      </c>
      <c r="P44" s="5" t="s">
        <v>13</v>
      </c>
      <c r="Q44" s="5" t="s">
        <v>14</v>
      </c>
      <c r="R44" s="5" t="s">
        <v>15</v>
      </c>
      <c r="S44" s="5" t="s">
        <v>16</v>
      </c>
      <c r="T44" s="6" t="s">
        <v>17</v>
      </c>
      <c r="U44" s="7"/>
      <c r="V44" s="8" t="s">
        <v>10</v>
      </c>
      <c r="W44" s="5" t="s">
        <v>11</v>
      </c>
      <c r="X44" s="5" t="s">
        <v>12</v>
      </c>
      <c r="Y44" s="5" t="s">
        <v>13</v>
      </c>
      <c r="Z44" s="5" t="s">
        <v>14</v>
      </c>
      <c r="AA44" s="5" t="s">
        <v>15</v>
      </c>
      <c r="AB44" s="5" t="s">
        <v>16</v>
      </c>
      <c r="AC44" s="6" t="s">
        <v>17</v>
      </c>
      <c r="AD44" s="9"/>
      <c r="AE44" s="10" t="s">
        <v>11</v>
      </c>
      <c r="AF44" s="5" t="s">
        <v>12</v>
      </c>
      <c r="AG44" s="5" t="s">
        <v>13</v>
      </c>
      <c r="AH44" s="5" t="s">
        <v>14</v>
      </c>
      <c r="AI44" s="5" t="s">
        <v>15</v>
      </c>
      <c r="AJ44" s="5" t="s">
        <v>16</v>
      </c>
      <c r="AK44" s="6" t="s">
        <v>17</v>
      </c>
    </row>
    <row r="45" spans="1:37" s="542" customFormat="1" x14ac:dyDescent="0.2">
      <c r="A45" s="218" t="s">
        <v>171</v>
      </c>
      <c r="B45" s="219" t="s">
        <v>141</v>
      </c>
      <c r="C45" s="220">
        <v>8.1999999999999993</v>
      </c>
      <c r="D45" s="224">
        <f t="shared" ref="D45:D46" si="104">E45</f>
        <v>41398</v>
      </c>
      <c r="E45" s="225">
        <v>41398</v>
      </c>
      <c r="F45" s="225">
        <f>E45-44</f>
        <v>41354</v>
      </c>
      <c r="G45" s="226">
        <v>74</v>
      </c>
      <c r="H45" s="226"/>
      <c r="I45" s="224">
        <f t="shared" ref="I45:I46" si="105">J45</f>
        <v>41472</v>
      </c>
      <c r="J45" s="225">
        <v>41472</v>
      </c>
      <c r="K45" s="486"/>
      <c r="M45" s="218">
        <v>189727</v>
      </c>
      <c r="N45" s="487">
        <v>105407.01</v>
      </c>
      <c r="O45" s="487">
        <v>57207.98</v>
      </c>
      <c r="P45" s="487">
        <v>16470.900000000001</v>
      </c>
      <c r="Q45" s="487">
        <v>11725.85</v>
      </c>
      <c r="R45" s="487">
        <f>Q45+P45</f>
        <v>28196.75</v>
      </c>
      <c r="S45" s="487">
        <f>R45+O45</f>
        <v>85404.73000000001</v>
      </c>
      <c r="T45" s="488">
        <f>N45-S45</f>
        <v>20002.279999999984</v>
      </c>
      <c r="U45" s="232"/>
      <c r="V45" s="491">
        <f>M45/C45</f>
        <v>23137.439024390245</v>
      </c>
      <c r="W45" s="487">
        <f>N45/C45</f>
        <v>12854.513414634146</v>
      </c>
      <c r="X45" s="487">
        <f>O45/C45</f>
        <v>6976.5829268292691</v>
      </c>
      <c r="Y45" s="487">
        <f>P45/C45</f>
        <v>2008.646341463415</v>
      </c>
      <c r="Z45" s="487">
        <f>Q45/C45</f>
        <v>1429.9817073170734</v>
      </c>
      <c r="AA45" s="487">
        <f>Z45+Y45</f>
        <v>3438.6280487804884</v>
      </c>
      <c r="AB45" s="487">
        <f>AA45+X45</f>
        <v>10415.210975609758</v>
      </c>
      <c r="AC45" s="488">
        <f>W45-AB45</f>
        <v>2439.3024390243881</v>
      </c>
      <c r="AD45" s="232"/>
      <c r="AE45" s="493">
        <f>N45/M45</f>
        <v>0.55557200609296509</v>
      </c>
      <c r="AF45" s="487">
        <f>O45/M45</f>
        <v>0.30152787953216992</v>
      </c>
      <c r="AG45" s="487">
        <f>P45/M45</f>
        <v>8.6813684926236132E-2</v>
      </c>
      <c r="AH45" s="487">
        <f>Q45/M45</f>
        <v>6.1803802305417786E-2</v>
      </c>
      <c r="AI45" s="487">
        <f>AH45+AG45</f>
        <v>0.14861748723165391</v>
      </c>
      <c r="AJ45" s="487">
        <f>AI45+AF45</f>
        <v>0.45014536676382383</v>
      </c>
      <c r="AK45" s="488">
        <f>AE45-AJ45</f>
        <v>0.10542663932914126</v>
      </c>
    </row>
    <row r="46" spans="1:37" s="542" customFormat="1" x14ac:dyDescent="0.2">
      <c r="A46" s="251" t="s">
        <v>172</v>
      </c>
      <c r="B46" s="252" t="s">
        <v>141</v>
      </c>
      <c r="C46" s="253">
        <v>5</v>
      </c>
      <c r="D46" s="257">
        <f t="shared" si="104"/>
        <v>41424</v>
      </c>
      <c r="E46" s="258">
        <v>41424</v>
      </c>
      <c r="F46" s="258"/>
      <c r="G46" s="259">
        <v>76</v>
      </c>
      <c r="H46" s="259"/>
      <c r="I46" s="257">
        <f t="shared" si="105"/>
        <v>41500</v>
      </c>
      <c r="J46" s="258">
        <v>41500</v>
      </c>
      <c r="K46" s="544"/>
      <c r="M46" s="251">
        <v>164612</v>
      </c>
      <c r="N46" s="545">
        <v>100199.11</v>
      </c>
      <c r="O46" s="545">
        <v>57779.86</v>
      </c>
      <c r="P46" s="545">
        <v>11838.79</v>
      </c>
      <c r="Q46" s="545">
        <v>6109.56</v>
      </c>
      <c r="R46" s="545">
        <f>Q46+P46</f>
        <v>17948.350000000002</v>
      </c>
      <c r="S46" s="545">
        <f>R46+O46</f>
        <v>75728.210000000006</v>
      </c>
      <c r="T46" s="546">
        <f>N46-S46</f>
        <v>24470.899999999994</v>
      </c>
      <c r="U46" s="232"/>
      <c r="V46" s="547">
        <f>M46/C46</f>
        <v>32922.400000000001</v>
      </c>
      <c r="W46" s="545">
        <f>N46/C46</f>
        <v>20039.822</v>
      </c>
      <c r="X46" s="545">
        <f>O46/C46</f>
        <v>11555.972</v>
      </c>
      <c r="Y46" s="545">
        <f>P46/C46</f>
        <v>2367.7580000000003</v>
      </c>
      <c r="Z46" s="545">
        <f>Q46/C46</f>
        <v>1221.912</v>
      </c>
      <c r="AA46" s="545">
        <f>Z46+Y46</f>
        <v>3589.67</v>
      </c>
      <c r="AB46" s="545">
        <f>AA46+X46</f>
        <v>15145.642</v>
      </c>
      <c r="AC46" s="546">
        <f>W46-AB46</f>
        <v>4894.18</v>
      </c>
      <c r="AD46" s="232"/>
      <c r="AE46" s="548">
        <f>N46/M46</f>
        <v>0.60869869754331396</v>
      </c>
      <c r="AF46" s="545">
        <f>O46/M46</f>
        <v>0.35100636648603989</v>
      </c>
      <c r="AG46" s="545">
        <f>P46/M46</f>
        <v>7.1919361893422115E-2</v>
      </c>
      <c r="AH46" s="545">
        <f>Q46/M46</f>
        <v>3.7114912643063692E-2</v>
      </c>
      <c r="AI46" s="545">
        <f>AH46+AG46</f>
        <v>0.10903427453648581</v>
      </c>
      <c r="AJ46" s="545">
        <f>AI46+AF46</f>
        <v>0.46004064102252573</v>
      </c>
      <c r="AK46" s="546">
        <f>AE46-AJ46</f>
        <v>0.14865805652078823</v>
      </c>
    </row>
    <row r="47" spans="1:37" s="67" customFormat="1" ht="11.1" customHeight="1" x14ac:dyDescent="0.2">
      <c r="A47" s="235" t="s">
        <v>70</v>
      </c>
      <c r="B47" s="236" t="s">
        <v>141</v>
      </c>
      <c r="C47" s="237">
        <v>3.4</v>
      </c>
      <c r="D47" s="241">
        <f>E47</f>
        <v>41480</v>
      </c>
      <c r="E47" s="242">
        <v>41480</v>
      </c>
      <c r="F47" s="242">
        <v>41482</v>
      </c>
      <c r="G47" s="243">
        <v>83</v>
      </c>
      <c r="H47" s="243">
        <v>52</v>
      </c>
      <c r="I47" s="241">
        <f>J47</f>
        <v>41533</v>
      </c>
      <c r="J47" s="242">
        <v>41533</v>
      </c>
      <c r="K47" s="543">
        <v>41534</v>
      </c>
      <c r="L47" s="542"/>
      <c r="M47" s="235">
        <v>55364</v>
      </c>
      <c r="N47" s="482">
        <v>33235.589999999997</v>
      </c>
      <c r="O47" s="482">
        <f>14529.57+2966.49+654.38+1030.55</f>
        <v>19180.989999999998</v>
      </c>
      <c r="P47" s="482">
        <f>28215.05-O47</f>
        <v>9034.0600000000013</v>
      </c>
      <c r="Q47" s="482">
        <v>9198.84</v>
      </c>
      <c r="R47" s="482">
        <f>Q47+P47</f>
        <v>18232.900000000001</v>
      </c>
      <c r="S47" s="482">
        <f>R47+O47</f>
        <v>37413.89</v>
      </c>
      <c r="T47" s="483">
        <f>N47-S47</f>
        <v>-4178.3000000000029</v>
      </c>
      <c r="U47" s="232"/>
      <c r="V47" s="484">
        <f>M47/C47</f>
        <v>16283.529411764706</v>
      </c>
      <c r="W47" s="482">
        <f>N47/C47</f>
        <v>9775.1735294117643</v>
      </c>
      <c r="X47" s="482">
        <f>O47/C47</f>
        <v>5641.4676470588229</v>
      </c>
      <c r="Y47" s="482">
        <f>P47/C47</f>
        <v>2657.0764705882357</v>
      </c>
      <c r="Z47" s="482">
        <f>Q47/C47</f>
        <v>2705.5411764705882</v>
      </c>
      <c r="AA47" s="482">
        <f>Z47+Y47</f>
        <v>5362.6176470588234</v>
      </c>
      <c r="AB47" s="482">
        <f>AA47+X47</f>
        <v>11004.085294117645</v>
      </c>
      <c r="AC47" s="483">
        <f>W47-AB47</f>
        <v>-1228.9117647058811</v>
      </c>
      <c r="AD47" s="232"/>
      <c r="AE47" s="485">
        <f>N47/M47</f>
        <v>0.60031049057149044</v>
      </c>
      <c r="AF47" s="482">
        <f>O47/M47</f>
        <v>0.346452387833249</v>
      </c>
      <c r="AG47" s="482">
        <f>P47/M47</f>
        <v>0.16317570984755439</v>
      </c>
      <c r="AH47" s="482">
        <f>Q47/M47</f>
        <v>0.1661520121378513</v>
      </c>
      <c r="AI47" s="482">
        <f>AH47+AG47</f>
        <v>0.32932772198540572</v>
      </c>
      <c r="AJ47" s="482">
        <f>AI47+AF47</f>
        <v>0.67578010981865466</v>
      </c>
      <c r="AK47" s="483">
        <f>AE47-AJ47</f>
        <v>-7.5469619247164221E-2</v>
      </c>
    </row>
    <row r="48" spans="1:37" s="67" customFormat="1" ht="11.1" customHeight="1" x14ac:dyDescent="0.2">
      <c r="A48" s="553" t="s">
        <v>71</v>
      </c>
      <c r="B48" s="554" t="s">
        <v>141</v>
      </c>
      <c r="C48" s="555">
        <v>1.9</v>
      </c>
      <c r="D48" s="556">
        <f>E48</f>
        <v>41492</v>
      </c>
      <c r="E48" s="557">
        <v>41492</v>
      </c>
      <c r="F48" s="557">
        <v>41492</v>
      </c>
      <c r="G48" s="558">
        <v>48</v>
      </c>
      <c r="H48" s="558">
        <v>50</v>
      </c>
      <c r="I48" s="556">
        <f>J48</f>
        <v>41540</v>
      </c>
      <c r="J48" s="557">
        <v>41540</v>
      </c>
      <c r="K48" s="559">
        <v>41542</v>
      </c>
      <c r="L48" s="542"/>
      <c r="M48" s="553">
        <v>6430</v>
      </c>
      <c r="N48" s="550">
        <v>3536.5</v>
      </c>
      <c r="O48" s="550">
        <f>5918.23+248.9+246.6+546.35</f>
        <v>6960.08</v>
      </c>
      <c r="P48" s="550">
        <f>13801.32-O48</f>
        <v>6841.24</v>
      </c>
      <c r="Q48" s="550">
        <v>1652.9</v>
      </c>
      <c r="R48" s="550">
        <f>Q48+P48</f>
        <v>8494.14</v>
      </c>
      <c r="S48" s="550">
        <f>R48+O48</f>
        <v>15454.22</v>
      </c>
      <c r="T48" s="551">
        <f>N48-S48</f>
        <v>-11917.72</v>
      </c>
      <c r="U48" s="232"/>
      <c r="V48" s="552">
        <f>M48/C48</f>
        <v>3384.2105263157896</v>
      </c>
      <c r="W48" s="550">
        <f>N48/C48</f>
        <v>1861.3157894736844</v>
      </c>
      <c r="X48" s="550">
        <f>O48/C48</f>
        <v>3663.2000000000003</v>
      </c>
      <c r="Y48" s="550">
        <f>P48/C48</f>
        <v>3600.6526315789474</v>
      </c>
      <c r="Z48" s="550">
        <f>Q48/C48</f>
        <v>869.94736842105272</v>
      </c>
      <c r="AA48" s="550">
        <f>Z48+Y48</f>
        <v>4470.6000000000004</v>
      </c>
      <c r="AB48" s="550">
        <f>AA48+X48</f>
        <v>8133.8000000000011</v>
      </c>
      <c r="AC48" s="551">
        <f>W48-AB48</f>
        <v>-6272.4842105263169</v>
      </c>
      <c r="AD48" s="232"/>
      <c r="AE48" s="549">
        <f>N48/M48</f>
        <v>0.55000000000000004</v>
      </c>
      <c r="AF48" s="550">
        <f>O48/M48</f>
        <v>1.082438569206843</v>
      </c>
      <c r="AG48" s="550">
        <f>P48/M48</f>
        <v>1.0639564541213062</v>
      </c>
      <c r="AH48" s="550">
        <f>Q48/M48</f>
        <v>0.25706065318818044</v>
      </c>
      <c r="AI48" s="550">
        <f>AH48+AG48</f>
        <v>1.3210171073094867</v>
      </c>
      <c r="AJ48" s="550">
        <f>AI48+AF48</f>
        <v>2.4034556765163297</v>
      </c>
      <c r="AK48" s="551">
        <f>AE48-AJ48</f>
        <v>-1.8534556765163297</v>
      </c>
    </row>
    <row r="49" spans="1:37" s="114" customFormat="1" x14ac:dyDescent="0.2">
      <c r="C49" s="514">
        <f>SUM(C45:C48)</f>
        <v>18.499999999999996</v>
      </c>
      <c r="E49" s="515"/>
      <c r="H49" s="516"/>
      <c r="J49" s="515"/>
      <c r="M49" s="517">
        <f>SUM(M45:M48)</f>
        <v>416133</v>
      </c>
      <c r="N49" s="518">
        <f>SUM(N45:N48)</f>
        <v>242378.21</v>
      </c>
      <c r="O49" s="518">
        <f>SUM(O45:O48)</f>
        <v>141128.90999999997</v>
      </c>
      <c r="P49" s="518">
        <f>SUM(P45:P48)</f>
        <v>44184.99</v>
      </c>
      <c r="Q49" s="518">
        <f>SUM(Q45:Q48)</f>
        <v>28687.15</v>
      </c>
      <c r="R49" s="518">
        <f>Q49+P49</f>
        <v>72872.14</v>
      </c>
      <c r="S49" s="518">
        <f>R49+O49</f>
        <v>214001.05</v>
      </c>
      <c r="T49" s="519">
        <f>N49-S49</f>
        <v>28377.160000000003</v>
      </c>
      <c r="U49" s="69"/>
      <c r="V49" s="520">
        <f>M49/C49</f>
        <v>22493.67567567568</v>
      </c>
      <c r="W49" s="518">
        <f>N49/C49</f>
        <v>13101.524864864867</v>
      </c>
      <c r="X49" s="518">
        <f>O49/C49</f>
        <v>7628.5897297297297</v>
      </c>
      <c r="Y49" s="518">
        <f>P49/C49</f>
        <v>2388.3778378378383</v>
      </c>
      <c r="Z49" s="518">
        <f>Q49/C49</f>
        <v>1550.6567567567572</v>
      </c>
      <c r="AA49" s="518">
        <f>Z49+Y49</f>
        <v>3939.0345945945955</v>
      </c>
      <c r="AB49" s="518">
        <f>AA49+X49</f>
        <v>11567.624324324326</v>
      </c>
      <c r="AC49" s="519">
        <f>W49-AB49</f>
        <v>1533.9005405405405</v>
      </c>
      <c r="AD49" s="69"/>
      <c r="AE49" s="518">
        <f>N49/M49</f>
        <v>0.58245371071268082</v>
      </c>
      <c r="AF49" s="518">
        <f>O49/M49</f>
        <v>0.3391437593269459</v>
      </c>
      <c r="AG49" s="518">
        <f>P49/M49</f>
        <v>0.10617997130725032</v>
      </c>
      <c r="AH49" s="518">
        <f>Q49/M49</f>
        <v>6.8937455092482461E-2</v>
      </c>
      <c r="AI49" s="518">
        <f>AH49+AG49</f>
        <v>0.17511742639973277</v>
      </c>
      <c r="AJ49" s="518">
        <f>AI49+AF49</f>
        <v>0.51426118572667867</v>
      </c>
      <c r="AK49" s="519">
        <f>AE49-AJ49</f>
        <v>6.8192524986002145E-2</v>
      </c>
    </row>
    <row r="50" spans="1:37" s="3" customFormat="1" x14ac:dyDescent="0.2">
      <c r="C50" s="161"/>
      <c r="E50" s="68"/>
      <c r="H50" s="163"/>
      <c r="J50" s="68"/>
    </row>
    <row r="51" spans="1:37" s="3" customFormat="1" x14ac:dyDescent="0.2">
      <c r="A51" s="428" t="s">
        <v>0</v>
      </c>
      <c r="B51" s="428" t="s">
        <v>1</v>
      </c>
      <c r="C51" s="428" t="s">
        <v>2</v>
      </c>
      <c r="D51" s="1" t="s">
        <v>3</v>
      </c>
      <c r="E51" s="2" t="s">
        <v>4</v>
      </c>
      <c r="F51" s="2" t="s">
        <v>5</v>
      </c>
      <c r="G51" s="428" t="s">
        <v>6</v>
      </c>
      <c r="H51" s="141" t="s">
        <v>7</v>
      </c>
      <c r="I51" s="1" t="s">
        <v>3</v>
      </c>
      <c r="J51" s="2" t="s">
        <v>8</v>
      </c>
      <c r="K51" s="143" t="s">
        <v>9</v>
      </c>
      <c r="M51" s="4" t="s">
        <v>10</v>
      </c>
      <c r="N51" s="5" t="s">
        <v>11</v>
      </c>
      <c r="O51" s="5" t="s">
        <v>12</v>
      </c>
      <c r="P51" s="5" t="s">
        <v>13</v>
      </c>
      <c r="Q51" s="5" t="s">
        <v>14</v>
      </c>
      <c r="R51" s="5" t="s">
        <v>15</v>
      </c>
      <c r="S51" s="5" t="s">
        <v>16</v>
      </c>
      <c r="T51" s="6" t="s">
        <v>17</v>
      </c>
      <c r="U51" s="7"/>
      <c r="V51" s="8" t="s">
        <v>10</v>
      </c>
      <c r="W51" s="5" t="s">
        <v>11</v>
      </c>
      <c r="X51" s="5" t="s">
        <v>12</v>
      </c>
      <c r="Y51" s="5" t="s">
        <v>13</v>
      </c>
      <c r="Z51" s="5" t="s">
        <v>14</v>
      </c>
      <c r="AA51" s="5" t="s">
        <v>15</v>
      </c>
      <c r="AB51" s="5" t="s">
        <v>16</v>
      </c>
      <c r="AC51" s="6" t="s">
        <v>17</v>
      </c>
      <c r="AD51" s="9"/>
      <c r="AE51" s="10" t="s">
        <v>11</v>
      </c>
      <c r="AF51" s="5" t="s">
        <v>12</v>
      </c>
      <c r="AG51" s="5" t="s">
        <v>13</v>
      </c>
      <c r="AH51" s="5" t="s">
        <v>14</v>
      </c>
      <c r="AI51" s="5" t="s">
        <v>15</v>
      </c>
      <c r="AJ51" s="5" t="s">
        <v>16</v>
      </c>
      <c r="AK51" s="6" t="s">
        <v>17</v>
      </c>
    </row>
    <row r="52" spans="1:37" s="3" customFormat="1" x14ac:dyDescent="0.2">
      <c r="A52" s="218" t="s">
        <v>173</v>
      </c>
      <c r="B52" s="219" t="s">
        <v>174</v>
      </c>
      <c r="C52" s="220">
        <v>16.100000000000001</v>
      </c>
      <c r="D52" s="224">
        <f t="shared" ref="D52:D54" si="106">E52</f>
        <v>41449</v>
      </c>
      <c r="E52" s="225">
        <v>41449</v>
      </c>
      <c r="F52" s="225"/>
      <c r="G52" s="226">
        <v>130</v>
      </c>
      <c r="H52" s="226"/>
      <c r="I52" s="224">
        <f t="shared" ref="I52:I54" si="107">J52</f>
        <v>41579</v>
      </c>
      <c r="J52" s="225">
        <v>41579</v>
      </c>
      <c r="K52" s="231"/>
      <c r="M52" s="521">
        <f>C52*23000</f>
        <v>370300.00000000006</v>
      </c>
      <c r="N52" s="522">
        <f>M52*0.67</f>
        <v>248101.00000000006</v>
      </c>
      <c r="O52" s="487">
        <v>2715.36</v>
      </c>
      <c r="P52" s="487">
        <v>26161.82</v>
      </c>
      <c r="Q52" s="487">
        <v>25572.73</v>
      </c>
      <c r="R52" s="487">
        <f>Q52+P52</f>
        <v>51734.55</v>
      </c>
      <c r="S52" s="487">
        <f>R52+O52</f>
        <v>54449.91</v>
      </c>
      <c r="T52" s="488">
        <f>N52-S52</f>
        <v>193651.09000000005</v>
      </c>
      <c r="U52" s="232"/>
      <c r="V52" s="491">
        <f>M52/C52</f>
        <v>23000</v>
      </c>
      <c r="W52" s="487">
        <f>N52/C52</f>
        <v>15410.000000000002</v>
      </c>
      <c r="X52" s="487">
        <f>O52/C52</f>
        <v>168.65590062111801</v>
      </c>
      <c r="Y52" s="487">
        <f>P52/C52</f>
        <v>1624.9577639751551</v>
      </c>
      <c r="Z52" s="487">
        <f>Q52/C52</f>
        <v>1588.3683229813662</v>
      </c>
      <c r="AA52" s="487">
        <f>Z52+Y52</f>
        <v>3213.3260869565211</v>
      </c>
      <c r="AB52" s="487">
        <f>AA52+X52</f>
        <v>3381.9819875776393</v>
      </c>
      <c r="AC52" s="488">
        <f>W52-AB52</f>
        <v>12028.018012422363</v>
      </c>
      <c r="AD52" s="232"/>
      <c r="AE52" s="493">
        <f>N52/M52</f>
        <v>0.67</v>
      </c>
      <c r="AF52" s="487">
        <f>O52/M52</f>
        <v>7.3328652443964346E-3</v>
      </c>
      <c r="AG52" s="487">
        <f>P52/M52</f>
        <v>7.0650337564137175E-2</v>
      </c>
      <c r="AH52" s="487">
        <f>Q52/M52</f>
        <v>6.9059492303537653E-2</v>
      </c>
      <c r="AI52" s="487">
        <f>AH52+AG52</f>
        <v>0.13970982986767483</v>
      </c>
      <c r="AJ52" s="487">
        <f>AI52+AF52</f>
        <v>0.14704269511207127</v>
      </c>
      <c r="AK52" s="488">
        <f>AE52-AJ52</f>
        <v>0.5229573048879288</v>
      </c>
    </row>
    <row r="53" spans="1:37" s="3" customFormat="1" x14ac:dyDescent="0.2">
      <c r="A53" s="235" t="s">
        <v>175</v>
      </c>
      <c r="B53" s="236" t="s">
        <v>174</v>
      </c>
      <c r="C53" s="237">
        <v>8.25</v>
      </c>
      <c r="D53" s="241">
        <f t="shared" si="106"/>
        <v>41469</v>
      </c>
      <c r="E53" s="242">
        <v>41469</v>
      </c>
      <c r="F53" s="242"/>
      <c r="G53" s="243">
        <v>140</v>
      </c>
      <c r="H53" s="243"/>
      <c r="I53" s="241">
        <f t="shared" si="107"/>
        <v>41609</v>
      </c>
      <c r="J53" s="242">
        <v>41609</v>
      </c>
      <c r="K53" s="247"/>
      <c r="M53" s="523">
        <f>C53*23000</f>
        <v>189750</v>
      </c>
      <c r="N53" s="524">
        <f>M53*0.67</f>
        <v>127132.50000000001</v>
      </c>
      <c r="O53" s="482">
        <v>4.29</v>
      </c>
      <c r="P53" s="482">
        <v>13002.37</v>
      </c>
      <c r="Q53" s="482">
        <v>9236.1299999999992</v>
      </c>
      <c r="R53" s="482">
        <f>Q53+P53</f>
        <v>22238.5</v>
      </c>
      <c r="S53" s="482">
        <f>R53+O53</f>
        <v>22242.79</v>
      </c>
      <c r="T53" s="483">
        <f>N53-S53</f>
        <v>104889.71000000002</v>
      </c>
      <c r="U53" s="232"/>
      <c r="V53" s="484">
        <f>M53/C53</f>
        <v>23000</v>
      </c>
      <c r="W53" s="482">
        <f>N53/C53</f>
        <v>15410.000000000002</v>
      </c>
      <c r="X53" s="482">
        <f>O53/C53</f>
        <v>0.52</v>
      </c>
      <c r="Y53" s="482">
        <f>P53/C53</f>
        <v>1576.0448484848487</v>
      </c>
      <c r="Z53" s="482">
        <f>Q53/C53</f>
        <v>1119.5309090909091</v>
      </c>
      <c r="AA53" s="482">
        <f>Z53+Y53</f>
        <v>2695.575757575758</v>
      </c>
      <c r="AB53" s="482">
        <f>AA53+X53</f>
        <v>2696.0957575757579</v>
      </c>
      <c r="AC53" s="483">
        <f>W53-AB53</f>
        <v>12713.904242424243</v>
      </c>
      <c r="AD53" s="232"/>
      <c r="AE53" s="485">
        <f>N53/M53</f>
        <v>0.67</v>
      </c>
      <c r="AF53" s="482">
        <f>O53/M53</f>
        <v>2.2608695652173914E-5</v>
      </c>
      <c r="AG53" s="482">
        <f>P53/M53</f>
        <v>6.8523689064558635E-2</v>
      </c>
      <c r="AH53" s="482">
        <f>Q53/M53</f>
        <v>4.8675256916996042E-2</v>
      </c>
      <c r="AI53" s="482">
        <f>AH53+AG53</f>
        <v>0.11719894598155467</v>
      </c>
      <c r="AJ53" s="482">
        <f>AI53+AF53</f>
        <v>0.11722155467720684</v>
      </c>
      <c r="AK53" s="483">
        <f>AE53-AJ53</f>
        <v>0.55277844532279319</v>
      </c>
    </row>
    <row r="54" spans="1:37" s="3" customFormat="1" x14ac:dyDescent="0.2">
      <c r="A54" s="267" t="s">
        <v>176</v>
      </c>
      <c r="B54" s="268" t="s">
        <v>174</v>
      </c>
      <c r="C54" s="269">
        <v>8.25</v>
      </c>
      <c r="D54" s="273">
        <f t="shared" si="106"/>
        <v>41479</v>
      </c>
      <c r="E54" s="274">
        <v>41479</v>
      </c>
      <c r="F54" s="274"/>
      <c r="G54" s="275">
        <v>145</v>
      </c>
      <c r="H54" s="275"/>
      <c r="I54" s="273">
        <f t="shared" si="107"/>
        <v>41624</v>
      </c>
      <c r="J54" s="274">
        <v>41624</v>
      </c>
      <c r="K54" s="279"/>
      <c r="M54" s="525">
        <f>C54*23000</f>
        <v>189750</v>
      </c>
      <c r="N54" s="526">
        <f>M54*0.67</f>
        <v>127132.50000000001</v>
      </c>
      <c r="O54" s="489">
        <v>4.5999999999999996</v>
      </c>
      <c r="P54" s="489">
        <v>11013.18</v>
      </c>
      <c r="Q54" s="489">
        <v>7535.68</v>
      </c>
      <c r="R54" s="489">
        <f>Q54+P54</f>
        <v>18548.86</v>
      </c>
      <c r="S54" s="489">
        <f>R54+O54</f>
        <v>18553.46</v>
      </c>
      <c r="T54" s="490">
        <f>N54-S54</f>
        <v>108579.04000000001</v>
      </c>
      <c r="U54" s="232"/>
      <c r="V54" s="492">
        <f>M54/C54</f>
        <v>23000</v>
      </c>
      <c r="W54" s="489">
        <f>N54/C54</f>
        <v>15410.000000000002</v>
      </c>
      <c r="X54" s="489">
        <f>O54/C54</f>
        <v>0.5575757575757575</v>
      </c>
      <c r="Y54" s="489">
        <f>P54/C54</f>
        <v>1334.9309090909092</v>
      </c>
      <c r="Z54" s="489">
        <f>Q54/C54</f>
        <v>913.41575757575765</v>
      </c>
      <c r="AA54" s="489">
        <f>Z54+Y54</f>
        <v>2248.3466666666668</v>
      </c>
      <c r="AB54" s="489">
        <f>AA54+X54</f>
        <v>2248.9042424242425</v>
      </c>
      <c r="AC54" s="490">
        <f>W54-AB54</f>
        <v>13161.09575757576</v>
      </c>
      <c r="AD54" s="232"/>
      <c r="AE54" s="494">
        <f>N54/M54</f>
        <v>0.67</v>
      </c>
      <c r="AF54" s="489">
        <f>O54/M54</f>
        <v>2.4242424242424241E-5</v>
      </c>
      <c r="AG54" s="489">
        <f>P54/M54</f>
        <v>5.8040474308300394E-2</v>
      </c>
      <c r="AH54" s="489">
        <f>Q54/M54</f>
        <v>3.9713728590250331E-2</v>
      </c>
      <c r="AI54" s="489">
        <f>AH54+AG54</f>
        <v>9.7754202898550718E-2</v>
      </c>
      <c r="AJ54" s="489">
        <f>AI54+AF54</f>
        <v>9.7778445322793145E-2</v>
      </c>
      <c r="AK54" s="490">
        <f>AE54-AJ54</f>
        <v>0.57222155467720692</v>
      </c>
    </row>
    <row r="55" spans="1:37" s="114" customFormat="1" x14ac:dyDescent="0.2">
      <c r="C55" s="514">
        <f>SUM(C52:C54)</f>
        <v>32.6</v>
      </c>
      <c r="E55" s="515"/>
      <c r="H55" s="516"/>
      <c r="J55" s="515"/>
      <c r="M55" s="517">
        <f>SUM(M52:M54)</f>
        <v>749800</v>
      </c>
      <c r="N55" s="518">
        <f>SUM(N52:N54)</f>
        <v>502366.00000000006</v>
      </c>
      <c r="O55" s="518">
        <f>SUM(O52:O54)</f>
        <v>2724.25</v>
      </c>
      <c r="P55" s="518">
        <f>SUM(P52:P54)</f>
        <v>50177.37</v>
      </c>
      <c r="Q55" s="518">
        <f>SUM(Q52:Q54)</f>
        <v>42344.54</v>
      </c>
      <c r="R55" s="518">
        <f>Q55+P55</f>
        <v>92521.91</v>
      </c>
      <c r="S55" s="518">
        <f>R55+O55</f>
        <v>95246.16</v>
      </c>
      <c r="T55" s="519">
        <f>N55-S55</f>
        <v>407119.84000000008</v>
      </c>
      <c r="U55" s="69"/>
      <c r="V55" s="520">
        <f>M55/C55</f>
        <v>23000</v>
      </c>
      <c r="W55" s="518">
        <f>N55/C55</f>
        <v>15410.000000000002</v>
      </c>
      <c r="X55" s="518">
        <f>O55/C55</f>
        <v>83.565950920245399</v>
      </c>
      <c r="Y55" s="518">
        <f>P55/C55</f>
        <v>1539.1831288343558</v>
      </c>
      <c r="Z55" s="518">
        <f>Q55/C55</f>
        <v>1298.9122699386503</v>
      </c>
      <c r="AA55" s="518">
        <f>Z55+Y55</f>
        <v>2838.0953987730063</v>
      </c>
      <c r="AB55" s="518">
        <f>AA55+X55</f>
        <v>2921.6613496932519</v>
      </c>
      <c r="AC55" s="519">
        <f>W55-AB55</f>
        <v>12488.33865030675</v>
      </c>
      <c r="AD55" s="69"/>
      <c r="AE55" s="518">
        <f>N55/M55</f>
        <v>0.67</v>
      </c>
      <c r="AF55" s="518">
        <f>O55/M55</f>
        <v>3.6333022139237131E-3</v>
      </c>
      <c r="AG55" s="518">
        <f>P55/M55</f>
        <v>6.6921005601493735E-2</v>
      </c>
      <c r="AH55" s="518">
        <f>Q55/M55</f>
        <v>5.6474446519071755E-2</v>
      </c>
      <c r="AI55" s="518">
        <f>AH55+AG55</f>
        <v>0.12339545212056549</v>
      </c>
      <c r="AJ55" s="518">
        <f>AI55+AF55</f>
        <v>0.12702875433448921</v>
      </c>
      <c r="AK55" s="519">
        <f>AE55-AJ55</f>
        <v>0.5429712456655108</v>
      </c>
    </row>
    <row r="56" spans="1:37" x14ac:dyDescent="0.25">
      <c r="C56" s="433"/>
      <c r="D56" s="434"/>
      <c r="E56" s="435"/>
      <c r="F56" s="435"/>
      <c r="G56" s="434"/>
      <c r="I56" s="434"/>
      <c r="L56" s="7"/>
      <c r="M56" s="7"/>
      <c r="N56" s="7"/>
      <c r="O56" s="7"/>
      <c r="P56" s="7"/>
      <c r="Q56" s="7"/>
      <c r="R56" s="7"/>
      <c r="S56" s="7"/>
      <c r="U56" s="7"/>
      <c r="V56" s="7"/>
      <c r="W56" s="7"/>
      <c r="X56" s="7"/>
      <c r="Y56" s="7"/>
      <c r="Z56" s="7"/>
      <c r="AA56" s="7"/>
      <c r="AB56" s="7"/>
      <c r="AC56" s="69"/>
      <c r="AD56" s="7"/>
      <c r="AE56" s="7"/>
      <c r="AF56" s="7"/>
      <c r="AG56" s="7"/>
      <c r="AH56" s="7"/>
      <c r="AI56" s="7"/>
      <c r="AJ56" s="7"/>
      <c r="AK56" s="7"/>
    </row>
    <row r="57" spans="1:37" s="7" customFormat="1" x14ac:dyDescent="0.2">
      <c r="A57" s="429" t="s">
        <v>0</v>
      </c>
      <c r="B57" s="428" t="s">
        <v>1</v>
      </c>
      <c r="C57" s="428" t="s">
        <v>2</v>
      </c>
      <c r="D57" s="142" t="s">
        <v>3</v>
      </c>
      <c r="E57" s="2" t="s">
        <v>4</v>
      </c>
      <c r="F57" s="2" t="s">
        <v>5</v>
      </c>
      <c r="G57" s="141" t="s">
        <v>6</v>
      </c>
      <c r="H57" s="141" t="s">
        <v>94</v>
      </c>
      <c r="I57" s="142" t="s">
        <v>3</v>
      </c>
      <c r="J57" s="2" t="s">
        <v>8</v>
      </c>
      <c r="K57" s="109" t="s">
        <v>9</v>
      </c>
      <c r="M57" s="4" t="s">
        <v>10</v>
      </c>
      <c r="N57" s="5" t="s">
        <v>11</v>
      </c>
      <c r="O57" s="5" t="s">
        <v>12</v>
      </c>
      <c r="P57" s="5" t="s">
        <v>152</v>
      </c>
      <c r="Q57" s="5" t="s">
        <v>153</v>
      </c>
      <c r="R57" s="5" t="s">
        <v>15</v>
      </c>
      <c r="S57" s="5" t="s">
        <v>16</v>
      </c>
      <c r="T57" s="6" t="s">
        <v>17</v>
      </c>
      <c r="V57" s="8" t="s">
        <v>10</v>
      </c>
      <c r="W57" s="5" t="s">
        <v>11</v>
      </c>
      <c r="X57" s="5" t="s">
        <v>12</v>
      </c>
      <c r="Y57" s="5" t="s">
        <v>152</v>
      </c>
      <c r="Z57" s="5" t="s">
        <v>153</v>
      </c>
      <c r="AA57" s="5" t="s">
        <v>15</v>
      </c>
      <c r="AB57" s="5" t="s">
        <v>16</v>
      </c>
      <c r="AC57" s="6" t="s">
        <v>17</v>
      </c>
      <c r="AD57" s="67"/>
      <c r="AE57" s="10" t="s">
        <v>11</v>
      </c>
      <c r="AF57" s="5" t="s">
        <v>12</v>
      </c>
      <c r="AG57" s="5" t="s">
        <v>152</v>
      </c>
      <c r="AH57" s="5" t="s">
        <v>153</v>
      </c>
      <c r="AI57" s="5" t="s">
        <v>15</v>
      </c>
      <c r="AJ57" s="5" t="s">
        <v>16</v>
      </c>
      <c r="AK57" s="6" t="s">
        <v>17</v>
      </c>
    </row>
    <row r="58" spans="1:37" s="443" customFormat="1" x14ac:dyDescent="0.2">
      <c r="A58" s="355" t="s">
        <v>46</v>
      </c>
      <c r="B58" s="341" t="s">
        <v>146</v>
      </c>
      <c r="C58" s="348">
        <v>3.64</v>
      </c>
      <c r="D58" s="346">
        <f t="shared" ref="D58:D59" si="108">E58</f>
        <v>41438</v>
      </c>
      <c r="E58" s="350">
        <v>41438</v>
      </c>
      <c r="F58" s="350">
        <v>41437</v>
      </c>
      <c r="G58" s="532">
        <v>67</v>
      </c>
      <c r="H58" s="532">
        <f t="shared" ref="H58" si="109">K58-F58</f>
        <v>72</v>
      </c>
      <c r="I58" s="533">
        <f t="shared" ref="I58:I59" si="110">J58</f>
        <v>41505</v>
      </c>
      <c r="J58" s="350">
        <v>41505</v>
      </c>
      <c r="K58" s="534">
        <v>41509</v>
      </c>
      <c r="M58" s="355">
        <v>182935</v>
      </c>
      <c r="N58" s="566">
        <v>49140</v>
      </c>
      <c r="O58" s="566">
        <v>14505.35</v>
      </c>
      <c r="P58" s="566">
        <v>4843.24</v>
      </c>
      <c r="Q58" s="566">
        <v>2851.43</v>
      </c>
      <c r="R58" s="566">
        <f>Q58+P58</f>
        <v>7694.67</v>
      </c>
      <c r="S58" s="566">
        <f>R58+O58</f>
        <v>22200.02</v>
      </c>
      <c r="T58" s="22">
        <f t="shared" ref="T58:T59" si="111">N58-S58</f>
        <v>26939.98</v>
      </c>
      <c r="V58" s="567">
        <f t="shared" ref="V58:V59" si="112">M58/C58</f>
        <v>50256.868131868134</v>
      </c>
      <c r="W58" s="568">
        <f t="shared" ref="W58:W59" si="113">N58/C58</f>
        <v>13500</v>
      </c>
      <c r="X58" s="566">
        <f t="shared" ref="X58:X59" si="114">O58/C58</f>
        <v>3984.9862637362635</v>
      </c>
      <c r="Y58" s="566">
        <f t="shared" ref="Y58:Y59" si="115">P58/C58</f>
        <v>1330.5604395604394</v>
      </c>
      <c r="Z58" s="566">
        <f t="shared" ref="Z58:Z59" si="116">Q58/C58</f>
        <v>783.35989010988999</v>
      </c>
      <c r="AA58" s="568">
        <f t="shared" ref="AA58:AA59" si="117">Z58+Y58</f>
        <v>2113.9203296703295</v>
      </c>
      <c r="AB58" s="568">
        <f t="shared" ref="AB58:AB59" si="118">+AA58+X58</f>
        <v>6098.9065934065929</v>
      </c>
      <c r="AC58" s="22">
        <f t="shared" ref="AC58:AC59" si="119">W58-AB58</f>
        <v>7401.0934065934071</v>
      </c>
      <c r="AE58" s="569">
        <f t="shared" ref="AE58:AE59" si="120">N58/M58</f>
        <v>0.26862000163992678</v>
      </c>
      <c r="AF58" s="568">
        <f t="shared" ref="AF58:AF59" si="121">O58/M58</f>
        <v>7.9292371607401532E-2</v>
      </c>
      <c r="AG58" s="568">
        <f t="shared" ref="AG58:AG59" si="122">P58/M58</f>
        <v>2.6475196107907179E-2</v>
      </c>
      <c r="AH58" s="568">
        <f t="shared" ref="AH58:AH59" si="123">Q58/M58</f>
        <v>1.5587121108590483E-2</v>
      </c>
      <c r="AI58" s="568">
        <f t="shared" ref="AI58:AI59" si="124">AH58+AG58</f>
        <v>4.2062317216497662E-2</v>
      </c>
      <c r="AJ58" s="568">
        <f t="shared" ref="AJ58:AJ59" si="125">+AI58+AF58</f>
        <v>0.12135468882389919</v>
      </c>
      <c r="AK58" s="570">
        <f t="shared" ref="AK58:AK59" si="126">AE58-AJ58</f>
        <v>0.14726531281602759</v>
      </c>
    </row>
    <row r="59" spans="1:37" s="357" customFormat="1" x14ac:dyDescent="0.2">
      <c r="A59" s="560" t="s">
        <v>178</v>
      </c>
      <c r="B59" s="398" t="s">
        <v>146</v>
      </c>
      <c r="C59" s="561">
        <v>3.28</v>
      </c>
      <c r="D59" s="562">
        <f t="shared" si="108"/>
        <v>41464</v>
      </c>
      <c r="E59" s="563">
        <v>41464</v>
      </c>
      <c r="F59" s="563">
        <v>41463</v>
      </c>
      <c r="G59" s="564">
        <v>69</v>
      </c>
      <c r="H59" s="564">
        <v>70</v>
      </c>
      <c r="I59" s="562">
        <f t="shared" si="110"/>
        <v>41533</v>
      </c>
      <c r="J59" s="563">
        <v>41533</v>
      </c>
      <c r="K59" s="565">
        <v>41533</v>
      </c>
      <c r="M59" s="535">
        <v>97170</v>
      </c>
      <c r="N59" s="536">
        <v>14887.67</v>
      </c>
      <c r="O59" s="536">
        <f>6678.61+90.8+78.64+1417</f>
        <v>8265.0499999999993</v>
      </c>
      <c r="P59" s="536">
        <f>12512.21-O59</f>
        <v>4247.16</v>
      </c>
      <c r="Q59" s="536">
        <v>2121.1999999999998</v>
      </c>
      <c r="R59" s="536">
        <f>Q59+P59</f>
        <v>6368.36</v>
      </c>
      <c r="S59" s="536">
        <f>R59+O59</f>
        <v>14633.41</v>
      </c>
      <c r="T59" s="52">
        <f t="shared" si="111"/>
        <v>254.26000000000022</v>
      </c>
      <c r="U59" s="443"/>
      <c r="V59" s="537">
        <f t="shared" si="112"/>
        <v>29625</v>
      </c>
      <c r="W59" s="538">
        <f t="shared" si="113"/>
        <v>4538.9237804878048</v>
      </c>
      <c r="X59" s="536">
        <f t="shared" si="114"/>
        <v>2519.8323170731705</v>
      </c>
      <c r="Y59" s="536">
        <f t="shared" si="115"/>
        <v>1294.8658536585367</v>
      </c>
      <c r="Z59" s="536">
        <f t="shared" si="116"/>
        <v>646.70731707317077</v>
      </c>
      <c r="AA59" s="538">
        <f t="shared" si="117"/>
        <v>1941.5731707317075</v>
      </c>
      <c r="AB59" s="538">
        <f t="shared" si="118"/>
        <v>4461.4054878048782</v>
      </c>
      <c r="AC59" s="52">
        <f t="shared" si="119"/>
        <v>77.518292682926585</v>
      </c>
      <c r="AD59" s="443"/>
      <c r="AE59" s="539">
        <f t="shared" si="120"/>
        <v>0.1532126170628795</v>
      </c>
      <c r="AF59" s="538">
        <f t="shared" si="121"/>
        <v>8.5057630956056382E-2</v>
      </c>
      <c r="AG59" s="538">
        <f t="shared" si="122"/>
        <v>4.3708552022229084E-2</v>
      </c>
      <c r="AH59" s="538">
        <f t="shared" si="123"/>
        <v>2.1829782854790571E-2</v>
      </c>
      <c r="AI59" s="538">
        <f t="shared" si="124"/>
        <v>6.5538334877019655E-2</v>
      </c>
      <c r="AJ59" s="538">
        <f t="shared" si="125"/>
        <v>0.15059596583307605</v>
      </c>
      <c r="AK59" s="540">
        <f t="shared" si="126"/>
        <v>2.6166512298034517E-3</v>
      </c>
    </row>
    <row r="60" spans="1:37" s="114" customFormat="1" x14ac:dyDescent="0.2">
      <c r="C60" s="514">
        <f>SUM(C58:C59)</f>
        <v>6.92</v>
      </c>
      <c r="E60" s="515"/>
      <c r="H60" s="516"/>
      <c r="J60" s="515"/>
      <c r="M60" s="517">
        <f>SUM(M58:M59)</f>
        <v>280105</v>
      </c>
      <c r="N60" s="518">
        <f>SUM(N58:N59)</f>
        <v>64027.67</v>
      </c>
      <c r="O60" s="518">
        <f>SUM(O58:O59)</f>
        <v>22770.400000000001</v>
      </c>
      <c r="P60" s="518">
        <f>SUM(P58:P59)</f>
        <v>9090.4</v>
      </c>
      <c r="Q60" s="518">
        <f>SUM(Q58:Q59)</f>
        <v>4972.6299999999992</v>
      </c>
      <c r="R60" s="518">
        <f>Q60+P60</f>
        <v>14063.029999999999</v>
      </c>
      <c r="S60" s="518">
        <f>R60+O60</f>
        <v>36833.43</v>
      </c>
      <c r="T60" s="519">
        <f>N60-S60</f>
        <v>27194.239999999998</v>
      </c>
      <c r="U60" s="69"/>
      <c r="V60" s="520">
        <f>M60/C60</f>
        <v>40477.601156069366</v>
      </c>
      <c r="W60" s="518">
        <f>N60/C60</f>
        <v>9252.5534682080925</v>
      </c>
      <c r="X60" s="518">
        <f>O60/C60</f>
        <v>3290.5202312138731</v>
      </c>
      <c r="Y60" s="518">
        <f>P60/C60</f>
        <v>1313.6416184971097</v>
      </c>
      <c r="Z60" s="518">
        <f>Q60/C60</f>
        <v>718.58815028901722</v>
      </c>
      <c r="AA60" s="518">
        <f>Z60+Y60</f>
        <v>2032.2297687861269</v>
      </c>
      <c r="AB60" s="518">
        <f>AA60+X60</f>
        <v>5322.75</v>
      </c>
      <c r="AC60" s="519">
        <f>W60-AB60</f>
        <v>3929.8034682080925</v>
      </c>
      <c r="AD60" s="69"/>
      <c r="AE60" s="518">
        <f>N60/M60</f>
        <v>0.22858453080094965</v>
      </c>
      <c r="AF60" s="518">
        <f>O60/M60</f>
        <v>8.1292372503168453E-2</v>
      </c>
      <c r="AG60" s="518">
        <f>P60/M60</f>
        <v>3.2453544206636799E-2</v>
      </c>
      <c r="AH60" s="518">
        <f>Q60/M60</f>
        <v>1.7752735581299868E-2</v>
      </c>
      <c r="AI60" s="518">
        <f>AH60+AG60</f>
        <v>5.0206279787936667E-2</v>
      </c>
      <c r="AJ60" s="518">
        <f>AI60+AF60</f>
        <v>0.13149865229110513</v>
      </c>
      <c r="AK60" s="519">
        <f>AE60-AJ60</f>
        <v>9.7085878509844514E-2</v>
      </c>
    </row>
    <row r="61" spans="1:37" x14ac:dyDescent="0.25">
      <c r="C61" s="433"/>
      <c r="D61" s="434"/>
      <c r="E61" s="435"/>
      <c r="F61" s="435"/>
      <c r="G61" s="434"/>
      <c r="I61" s="434"/>
      <c r="L61" s="7"/>
      <c r="M61" s="7"/>
      <c r="N61" s="7"/>
      <c r="O61" s="7"/>
      <c r="P61" s="7"/>
      <c r="Q61" s="7"/>
      <c r="R61" s="7"/>
      <c r="S61" s="7"/>
      <c r="U61" s="7"/>
      <c r="V61" s="7"/>
      <c r="W61" s="7"/>
      <c r="X61" s="7"/>
      <c r="Y61" s="7"/>
      <c r="Z61" s="7"/>
      <c r="AA61" s="7"/>
      <c r="AB61" s="7"/>
      <c r="AC61" s="69"/>
      <c r="AD61" s="7"/>
      <c r="AE61" s="7"/>
      <c r="AF61" s="7"/>
      <c r="AG61" s="7"/>
      <c r="AH61" s="7"/>
      <c r="AI61" s="7"/>
      <c r="AJ61" s="7"/>
      <c r="AK61" s="7"/>
    </row>
    <row r="62" spans="1:37" s="7" customFormat="1" x14ac:dyDescent="0.2">
      <c r="A62" s="429" t="s">
        <v>0</v>
      </c>
      <c r="B62" s="428" t="s">
        <v>1</v>
      </c>
      <c r="C62" s="428" t="s">
        <v>2</v>
      </c>
      <c r="D62" s="142" t="s">
        <v>3</v>
      </c>
      <c r="E62" s="2" t="s">
        <v>4</v>
      </c>
      <c r="F62" s="2" t="s">
        <v>5</v>
      </c>
      <c r="G62" s="141" t="s">
        <v>6</v>
      </c>
      <c r="H62" s="141" t="s">
        <v>94</v>
      </c>
      <c r="I62" s="142" t="s">
        <v>3</v>
      </c>
      <c r="J62" s="2" t="s">
        <v>8</v>
      </c>
      <c r="K62" s="109" t="s">
        <v>9</v>
      </c>
      <c r="M62" s="4" t="s">
        <v>10</v>
      </c>
      <c r="N62" s="5" t="s">
        <v>11</v>
      </c>
      <c r="O62" s="5" t="s">
        <v>12</v>
      </c>
      <c r="P62" s="5" t="s">
        <v>152</v>
      </c>
      <c r="Q62" s="5" t="s">
        <v>153</v>
      </c>
      <c r="R62" s="5" t="s">
        <v>15</v>
      </c>
      <c r="S62" s="5" t="s">
        <v>16</v>
      </c>
      <c r="T62" s="6" t="s">
        <v>17</v>
      </c>
      <c r="V62" s="8" t="s">
        <v>10</v>
      </c>
      <c r="W62" s="5" t="s">
        <v>11</v>
      </c>
      <c r="X62" s="5" t="s">
        <v>12</v>
      </c>
      <c r="Y62" s="5" t="s">
        <v>152</v>
      </c>
      <c r="Z62" s="5" t="s">
        <v>153</v>
      </c>
      <c r="AA62" s="5" t="s">
        <v>15</v>
      </c>
      <c r="AB62" s="5" t="s">
        <v>16</v>
      </c>
      <c r="AC62" s="6" t="s">
        <v>17</v>
      </c>
      <c r="AD62" s="67"/>
      <c r="AE62" s="10" t="s">
        <v>11</v>
      </c>
      <c r="AF62" s="5" t="s">
        <v>12</v>
      </c>
      <c r="AG62" s="5" t="s">
        <v>152</v>
      </c>
      <c r="AH62" s="5" t="s">
        <v>153</v>
      </c>
      <c r="AI62" s="5" t="s">
        <v>15</v>
      </c>
      <c r="AJ62" s="5" t="s">
        <v>16</v>
      </c>
      <c r="AK62" s="6" t="s">
        <v>17</v>
      </c>
    </row>
    <row r="63" spans="1:37" s="443" customFormat="1" x14ac:dyDescent="0.2">
      <c r="A63" s="355" t="s">
        <v>155</v>
      </c>
      <c r="B63" s="352" t="s">
        <v>151</v>
      </c>
      <c r="C63" s="348">
        <v>1.2</v>
      </c>
      <c r="D63" s="346">
        <f t="shared" ref="D63:D64" si="127">E63</f>
        <v>41418</v>
      </c>
      <c r="E63" s="350">
        <v>41418</v>
      </c>
      <c r="F63" s="350">
        <v>41418</v>
      </c>
      <c r="G63" s="532">
        <v>93</v>
      </c>
      <c r="H63" s="532">
        <f t="shared" ref="H63" si="128">K63-F63</f>
        <v>81</v>
      </c>
      <c r="I63" s="533">
        <f t="shared" ref="I63:I64" si="129">J63</f>
        <v>41501</v>
      </c>
      <c r="J63" s="350">
        <v>41501</v>
      </c>
      <c r="K63" s="534">
        <v>41499</v>
      </c>
      <c r="M63" s="571">
        <v>35618</v>
      </c>
      <c r="N63" s="568">
        <v>6306.73</v>
      </c>
      <c r="O63" s="568">
        <f>2982.91+1710.52+15.17+667</f>
        <v>5375.6</v>
      </c>
      <c r="P63" s="568">
        <f>7171.96-O63</f>
        <v>1796.3599999999997</v>
      </c>
      <c r="Q63" s="568">
        <v>1057.79</v>
      </c>
      <c r="R63" s="568">
        <f t="shared" ref="R63:R64" si="130">Q63+P63</f>
        <v>2854.1499999999996</v>
      </c>
      <c r="S63" s="568">
        <f t="shared" ref="S63:S64" si="131">R63+O63</f>
        <v>8229.75</v>
      </c>
      <c r="T63" s="22">
        <f t="shared" ref="T63:T64" si="132">N63-S63</f>
        <v>-1923.0200000000004</v>
      </c>
      <c r="V63" s="567">
        <f t="shared" ref="V63:V64" si="133">M63/C63</f>
        <v>29681.666666666668</v>
      </c>
      <c r="W63" s="568">
        <f t="shared" ref="W63:W64" si="134">N63/C63</f>
        <v>5255.6083333333336</v>
      </c>
      <c r="X63" s="566">
        <f t="shared" ref="X63:X64" si="135">O63/C63</f>
        <v>4479.666666666667</v>
      </c>
      <c r="Y63" s="566">
        <f t="shared" ref="Y63:Y64" si="136">P63/C63</f>
        <v>1496.9666666666665</v>
      </c>
      <c r="Z63" s="566">
        <f t="shared" ref="Z63:Z64" si="137">Q63/C63</f>
        <v>881.49166666666667</v>
      </c>
      <c r="AA63" s="568">
        <f t="shared" ref="AA63:AA64" si="138">Z63+Y63</f>
        <v>2378.458333333333</v>
      </c>
      <c r="AB63" s="568">
        <f t="shared" ref="AB63:AB64" si="139">+AA63+X63</f>
        <v>6858.125</v>
      </c>
      <c r="AC63" s="22">
        <f t="shared" ref="AC63:AC64" si="140">W63-AB63</f>
        <v>-1602.5166666666664</v>
      </c>
      <c r="AD63" s="444"/>
      <c r="AE63" s="569">
        <f t="shared" ref="AE63:AE64" si="141">N63/M63</f>
        <v>0.17706580942220224</v>
      </c>
      <c r="AF63" s="568">
        <f t="shared" ref="AF63:AF64" si="142">O63/M63</f>
        <v>0.15092369026896513</v>
      </c>
      <c r="AG63" s="568">
        <f t="shared" ref="AG63:AG64" si="143">P63/M63</f>
        <v>5.0434050199337402E-2</v>
      </c>
      <c r="AH63" s="568">
        <f t="shared" ref="AH63:AH64" si="144">Q63/M63</f>
        <v>2.9698186310292547E-2</v>
      </c>
      <c r="AI63" s="568">
        <f t="shared" ref="AI63:AI64" si="145">AH63+AG63</f>
        <v>8.0132236509629945E-2</v>
      </c>
      <c r="AJ63" s="568">
        <f t="shared" ref="AJ63:AJ64" si="146">+AI63+AF63</f>
        <v>0.23105592677859507</v>
      </c>
      <c r="AK63" s="570">
        <f t="shared" ref="AK63:AK64" si="147">AE63-AJ63</f>
        <v>-5.3990117356392836E-2</v>
      </c>
    </row>
    <row r="64" spans="1:37" s="357" customFormat="1" x14ac:dyDescent="0.2">
      <c r="A64" s="560" t="s">
        <v>177</v>
      </c>
      <c r="B64" s="398" t="s">
        <v>151</v>
      </c>
      <c r="C64" s="561">
        <v>1.3</v>
      </c>
      <c r="D64" s="562">
        <f t="shared" si="127"/>
        <v>41449</v>
      </c>
      <c r="E64" s="563">
        <v>41449</v>
      </c>
      <c r="F64" s="563">
        <v>41452</v>
      </c>
      <c r="G64" s="564">
        <v>98</v>
      </c>
      <c r="H64" s="564">
        <v>78</v>
      </c>
      <c r="I64" s="562">
        <f t="shared" si="129"/>
        <v>41547</v>
      </c>
      <c r="J64" s="563">
        <v>41547</v>
      </c>
      <c r="K64" s="565">
        <v>41530</v>
      </c>
      <c r="L64" s="69"/>
      <c r="M64" s="541">
        <v>23361</v>
      </c>
      <c r="N64" s="538">
        <v>4485.1499999999996</v>
      </c>
      <c r="O64" s="538">
        <f>3388.37+55.41+27.08+347.15</f>
        <v>3818.0099999999998</v>
      </c>
      <c r="P64" s="538">
        <f>6686.33-O64</f>
        <v>2868.32</v>
      </c>
      <c r="Q64" s="538">
        <v>880.73</v>
      </c>
      <c r="R64" s="538">
        <f t="shared" si="130"/>
        <v>3749.05</v>
      </c>
      <c r="S64" s="538">
        <f t="shared" si="131"/>
        <v>7567.0599999999995</v>
      </c>
      <c r="T64" s="52">
        <f t="shared" si="132"/>
        <v>-3081.91</v>
      </c>
      <c r="U64" s="443"/>
      <c r="V64" s="537">
        <f t="shared" si="133"/>
        <v>17970</v>
      </c>
      <c r="W64" s="538">
        <f t="shared" si="134"/>
        <v>3450.1153846153843</v>
      </c>
      <c r="X64" s="536">
        <f t="shared" si="135"/>
        <v>2936.9307692307689</v>
      </c>
      <c r="Y64" s="536">
        <f t="shared" si="136"/>
        <v>2206.4</v>
      </c>
      <c r="Z64" s="536">
        <f t="shared" si="137"/>
        <v>677.48461538461538</v>
      </c>
      <c r="AA64" s="538">
        <f t="shared" si="138"/>
        <v>2883.8846153846152</v>
      </c>
      <c r="AB64" s="538">
        <f t="shared" si="139"/>
        <v>5820.8153846153837</v>
      </c>
      <c r="AC64" s="52">
        <f t="shared" si="140"/>
        <v>-2370.6999999999994</v>
      </c>
      <c r="AD64" s="444"/>
      <c r="AE64" s="539">
        <f t="shared" si="141"/>
        <v>0.19199306536535249</v>
      </c>
      <c r="AF64" s="538">
        <f t="shared" si="142"/>
        <v>0.16343521253371002</v>
      </c>
      <c r="AG64" s="538">
        <f t="shared" si="143"/>
        <v>0.12278241513633835</v>
      </c>
      <c r="AH64" s="538">
        <f t="shared" si="144"/>
        <v>3.7700868969650275E-2</v>
      </c>
      <c r="AI64" s="538">
        <f t="shared" si="145"/>
        <v>0.16048328410598861</v>
      </c>
      <c r="AJ64" s="538">
        <f t="shared" si="146"/>
        <v>0.32391849663969863</v>
      </c>
      <c r="AK64" s="540">
        <f t="shared" si="147"/>
        <v>-0.13192543127434614</v>
      </c>
    </row>
    <row r="65" spans="3:37" s="114" customFormat="1" x14ac:dyDescent="0.2">
      <c r="C65" s="514">
        <f>SUM(C63:C64)</f>
        <v>2.5</v>
      </c>
      <c r="E65" s="515"/>
      <c r="H65" s="516"/>
      <c r="J65" s="515"/>
      <c r="M65" s="517">
        <f>SUM(M63:M64)</f>
        <v>58979</v>
      </c>
      <c r="N65" s="518">
        <f>SUM(N63:N64)</f>
        <v>10791.88</v>
      </c>
      <c r="O65" s="518">
        <f>SUM(O63:O64)</f>
        <v>9193.61</v>
      </c>
      <c r="P65" s="518">
        <f>SUM(P63:P64)</f>
        <v>4664.68</v>
      </c>
      <c r="Q65" s="518">
        <f>SUM(Q63:Q64)</f>
        <v>1938.52</v>
      </c>
      <c r="R65" s="518">
        <f>Q65+P65</f>
        <v>6603.2000000000007</v>
      </c>
      <c r="S65" s="518">
        <f>R65+O65</f>
        <v>15796.810000000001</v>
      </c>
      <c r="T65" s="519">
        <f>N65-S65</f>
        <v>-5004.9300000000021</v>
      </c>
      <c r="U65" s="69"/>
      <c r="V65" s="520">
        <f>M65/C65</f>
        <v>23591.599999999999</v>
      </c>
      <c r="W65" s="518">
        <f>N65/C65</f>
        <v>4316.7519999999995</v>
      </c>
      <c r="X65" s="518">
        <f>O65/C65</f>
        <v>3677.4440000000004</v>
      </c>
      <c r="Y65" s="518">
        <f>P65/C65</f>
        <v>1865.8720000000001</v>
      </c>
      <c r="Z65" s="518">
        <f>Q65/C65</f>
        <v>775.40800000000002</v>
      </c>
      <c r="AA65" s="518">
        <f>Z65+Y65</f>
        <v>2641.28</v>
      </c>
      <c r="AB65" s="518">
        <f>AA65+X65</f>
        <v>6318.7240000000002</v>
      </c>
      <c r="AC65" s="519">
        <f>W65-AB65</f>
        <v>-2001.9720000000007</v>
      </c>
      <c r="AD65" s="69"/>
      <c r="AE65" s="518">
        <f>N65/M65</f>
        <v>0.18297834822563963</v>
      </c>
      <c r="AF65" s="518">
        <f>O65/M65</f>
        <v>0.15587938079655472</v>
      </c>
      <c r="AG65" s="518">
        <f>P65/M65</f>
        <v>7.9090523745740007E-2</v>
      </c>
      <c r="AH65" s="518">
        <f>Q65/M65</f>
        <v>3.2867969955407854E-2</v>
      </c>
      <c r="AI65" s="518">
        <f>AH65+AG65</f>
        <v>0.11195849370114785</v>
      </c>
      <c r="AJ65" s="518">
        <f>AI65+AF65</f>
        <v>0.26783787449770258</v>
      </c>
      <c r="AK65" s="519">
        <f>AE65-AJ65</f>
        <v>-8.4859526272062946E-2</v>
      </c>
    </row>
    <row r="66" spans="3:37" x14ac:dyDescent="0.25">
      <c r="E66" s="69"/>
      <c r="H66" s="69"/>
      <c r="I66" s="69"/>
      <c r="J66" s="69"/>
      <c r="L66" s="69"/>
      <c r="M66" s="69"/>
      <c r="N66" s="69"/>
      <c r="O66" s="69"/>
      <c r="V66" s="433"/>
      <c r="W66" s="69"/>
      <c r="X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</row>
    <row r="67" spans="3:37" x14ac:dyDescent="0.25">
      <c r="E67" s="69"/>
      <c r="H67" s="69"/>
      <c r="I67" s="69"/>
      <c r="J67" s="69"/>
      <c r="L67" s="69"/>
      <c r="M67" s="69"/>
      <c r="N67" s="69"/>
      <c r="O67" s="69"/>
      <c r="V67" s="433"/>
      <c r="W67" s="69"/>
      <c r="X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</row>
    <row r="68" spans="3:37" x14ac:dyDescent="0.25">
      <c r="E68" s="69"/>
      <c r="H68" s="69"/>
      <c r="I68" s="69"/>
      <c r="J68" s="69"/>
      <c r="L68" s="69"/>
      <c r="M68" s="69"/>
      <c r="N68" s="69"/>
      <c r="O68" s="69"/>
      <c r="V68" s="433"/>
      <c r="W68" s="69"/>
      <c r="X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</row>
    <row r="69" spans="3:37" x14ac:dyDescent="0.25">
      <c r="E69" s="69"/>
      <c r="H69" s="69"/>
      <c r="I69" s="69"/>
      <c r="J69" s="69"/>
      <c r="L69" s="69"/>
      <c r="M69" s="69"/>
      <c r="N69" s="69"/>
      <c r="O69" s="69"/>
      <c r="V69" s="433"/>
      <c r="W69" s="69"/>
      <c r="X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</row>
    <row r="70" spans="3:37" x14ac:dyDescent="0.25">
      <c r="E70" s="69"/>
      <c r="H70" s="69"/>
      <c r="I70" s="69"/>
      <c r="J70" s="69"/>
      <c r="L70" s="69"/>
      <c r="M70" s="69"/>
      <c r="N70" s="69"/>
      <c r="O70" s="69"/>
      <c r="V70" s="433"/>
      <c r="W70" s="69"/>
      <c r="X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</row>
    <row r="71" spans="3:37" x14ac:dyDescent="0.25">
      <c r="E71" s="69"/>
      <c r="H71" s="69"/>
      <c r="I71" s="69"/>
      <c r="J71" s="69"/>
      <c r="L71" s="69"/>
      <c r="M71" s="69"/>
      <c r="N71" s="69"/>
      <c r="O71" s="69"/>
      <c r="V71" s="433"/>
      <c r="W71" s="69"/>
      <c r="X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</row>
    <row r="72" spans="3:37" x14ac:dyDescent="0.25">
      <c r="E72" s="69"/>
      <c r="H72" s="69"/>
      <c r="I72" s="69"/>
      <c r="J72" s="69"/>
      <c r="L72" s="69"/>
      <c r="M72" s="69"/>
      <c r="N72" s="69"/>
      <c r="O72" s="69"/>
      <c r="V72" s="433"/>
      <c r="W72" s="69"/>
      <c r="X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</row>
    <row r="73" spans="3:37" x14ac:dyDescent="0.25">
      <c r="E73" s="69"/>
      <c r="H73" s="69"/>
      <c r="I73" s="69"/>
      <c r="J73" s="69"/>
      <c r="L73" s="69"/>
      <c r="M73" s="69"/>
      <c r="N73" s="69"/>
      <c r="O73" s="69"/>
      <c r="V73" s="433"/>
      <c r="W73" s="69"/>
      <c r="X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</row>
    <row r="74" spans="3:37" x14ac:dyDescent="0.25">
      <c r="E74" s="69"/>
      <c r="H74" s="69"/>
      <c r="I74" s="69"/>
      <c r="J74" s="69"/>
      <c r="L74" s="69"/>
      <c r="M74" s="69"/>
      <c r="N74" s="69"/>
      <c r="O74" s="69"/>
      <c r="V74" s="433"/>
      <c r="W74" s="69"/>
      <c r="X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</row>
    <row r="75" spans="3:37" x14ac:dyDescent="0.25">
      <c r="E75" s="69"/>
      <c r="H75" s="69"/>
      <c r="I75" s="69"/>
      <c r="J75" s="69"/>
      <c r="L75" s="69"/>
      <c r="M75" s="69"/>
      <c r="N75" s="69"/>
      <c r="O75" s="69"/>
      <c r="V75" s="433"/>
      <c r="W75" s="69"/>
      <c r="X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</row>
    <row r="76" spans="3:37" x14ac:dyDescent="0.25">
      <c r="E76" s="69"/>
      <c r="H76" s="69"/>
      <c r="I76" s="69"/>
      <c r="J76" s="69"/>
      <c r="L76" s="69"/>
      <c r="M76" s="69"/>
      <c r="N76" s="69"/>
      <c r="O76" s="69"/>
      <c r="V76" s="433"/>
      <c r="W76" s="69"/>
      <c r="X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</row>
    <row r="77" spans="3:37" x14ac:dyDescent="0.25">
      <c r="E77" s="69"/>
      <c r="H77" s="69"/>
      <c r="I77" s="69"/>
      <c r="J77" s="69"/>
      <c r="L77" s="69"/>
      <c r="M77" s="69"/>
      <c r="N77" s="69"/>
      <c r="O77" s="69"/>
      <c r="V77" s="433"/>
      <c r="W77" s="69"/>
      <c r="X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</row>
    <row r="78" spans="3:37" x14ac:dyDescent="0.25">
      <c r="E78" s="69"/>
      <c r="H78" s="69"/>
      <c r="I78" s="69"/>
      <c r="J78" s="69"/>
      <c r="L78" s="69"/>
      <c r="M78" s="69"/>
      <c r="N78" s="69"/>
      <c r="O78" s="69"/>
      <c r="V78" s="433"/>
      <c r="W78" s="69"/>
      <c r="X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</row>
    <row r="79" spans="3:37" x14ac:dyDescent="0.25">
      <c r="E79" s="69"/>
      <c r="H79" s="69"/>
      <c r="I79" s="69"/>
      <c r="J79" s="69"/>
      <c r="L79" s="69"/>
      <c r="M79" s="69"/>
      <c r="N79" s="69"/>
      <c r="O79" s="69"/>
      <c r="V79" s="433"/>
      <c r="W79" s="69"/>
      <c r="X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</row>
    <row r="80" spans="3:37" x14ac:dyDescent="0.25">
      <c r="E80" s="69"/>
      <c r="H80" s="69"/>
      <c r="I80" s="69"/>
      <c r="J80" s="69"/>
      <c r="L80" s="69"/>
      <c r="M80" s="69"/>
      <c r="N80" s="69"/>
      <c r="O80" s="69"/>
      <c r="V80" s="433"/>
      <c r="W80" s="69"/>
      <c r="X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</row>
    <row r="81" spans="5:37" x14ac:dyDescent="0.25">
      <c r="E81" s="69"/>
      <c r="H81" s="69"/>
      <c r="I81" s="69"/>
      <c r="J81" s="69"/>
      <c r="L81" s="69"/>
      <c r="M81" s="69"/>
      <c r="N81" s="69"/>
      <c r="O81" s="69"/>
      <c r="V81" s="433"/>
      <c r="W81" s="69"/>
      <c r="X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</row>
    <row r="82" spans="5:37" x14ac:dyDescent="0.25">
      <c r="E82" s="69"/>
      <c r="H82" s="69"/>
      <c r="I82" s="69"/>
      <c r="J82" s="69"/>
      <c r="L82" s="69"/>
      <c r="M82" s="69"/>
      <c r="N82" s="69"/>
      <c r="O82" s="69"/>
      <c r="V82" s="433"/>
      <c r="W82" s="69"/>
      <c r="X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</row>
    <row r="83" spans="5:37" x14ac:dyDescent="0.25">
      <c r="E83" s="69"/>
      <c r="H83" s="69"/>
      <c r="I83" s="69"/>
      <c r="J83" s="69"/>
      <c r="L83" s="69"/>
      <c r="M83" s="69"/>
      <c r="N83" s="69"/>
      <c r="O83" s="69"/>
      <c r="V83" s="433"/>
      <c r="W83" s="69"/>
      <c r="X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</row>
    <row r="84" spans="5:37" x14ac:dyDescent="0.25">
      <c r="E84" s="69"/>
      <c r="H84" s="69"/>
      <c r="I84" s="69"/>
      <c r="J84" s="69"/>
      <c r="L84" s="69"/>
      <c r="M84" s="69"/>
      <c r="N84" s="69"/>
      <c r="O84" s="69"/>
      <c r="V84" s="433"/>
      <c r="W84" s="69"/>
      <c r="X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</row>
    <row r="85" spans="5:37" x14ac:dyDescent="0.25">
      <c r="E85" s="69"/>
      <c r="H85" s="69"/>
      <c r="I85" s="69"/>
      <c r="J85" s="69"/>
      <c r="L85" s="69"/>
      <c r="M85" s="69"/>
      <c r="N85" s="69"/>
      <c r="O85" s="69"/>
      <c r="V85" s="433"/>
      <c r="W85" s="69"/>
      <c r="X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</row>
    <row r="86" spans="5:37" x14ac:dyDescent="0.25">
      <c r="E86" s="69"/>
      <c r="H86" s="69"/>
      <c r="I86" s="69"/>
      <c r="J86" s="69"/>
      <c r="L86" s="69"/>
      <c r="M86" s="69"/>
      <c r="N86" s="69"/>
      <c r="O86" s="69"/>
      <c r="V86" s="433"/>
      <c r="W86" s="69"/>
      <c r="X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</row>
    <row r="87" spans="5:37" x14ac:dyDescent="0.25">
      <c r="E87" s="69"/>
      <c r="H87" s="69"/>
      <c r="I87" s="69"/>
      <c r="J87" s="69"/>
      <c r="L87" s="69"/>
      <c r="M87" s="69"/>
      <c r="N87" s="69"/>
      <c r="O87" s="69"/>
      <c r="V87" s="433"/>
      <c r="W87" s="69"/>
      <c r="X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</row>
    <row r="88" spans="5:37" x14ac:dyDescent="0.25">
      <c r="E88" s="69"/>
      <c r="H88" s="69"/>
      <c r="I88" s="69"/>
      <c r="J88" s="69"/>
      <c r="L88" s="69"/>
      <c r="M88" s="69"/>
      <c r="N88" s="69"/>
      <c r="O88" s="69"/>
      <c r="V88" s="433"/>
      <c r="W88" s="69"/>
      <c r="X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</row>
    <row r="89" spans="5:37" x14ac:dyDescent="0.25">
      <c r="E89" s="69"/>
      <c r="H89" s="69"/>
      <c r="I89" s="69"/>
      <c r="J89" s="69"/>
      <c r="L89" s="69"/>
      <c r="M89" s="69"/>
      <c r="N89" s="69"/>
      <c r="O89" s="69"/>
      <c r="V89" s="433"/>
      <c r="W89" s="69"/>
      <c r="X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</row>
    <row r="90" spans="5:37" x14ac:dyDescent="0.25">
      <c r="E90" s="69"/>
      <c r="H90" s="69"/>
      <c r="I90" s="69"/>
      <c r="J90" s="69"/>
      <c r="L90" s="69"/>
      <c r="M90" s="69"/>
      <c r="N90" s="69"/>
      <c r="O90" s="69"/>
      <c r="V90" s="433"/>
      <c r="W90" s="69"/>
      <c r="X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</row>
    <row r="91" spans="5:37" x14ac:dyDescent="0.25">
      <c r="E91" s="69"/>
      <c r="H91" s="69"/>
      <c r="I91" s="69"/>
      <c r="J91" s="69"/>
      <c r="L91" s="69"/>
      <c r="M91" s="69"/>
      <c r="N91" s="69"/>
      <c r="O91" s="69"/>
      <c r="V91" s="433"/>
      <c r="W91" s="69"/>
      <c r="X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</row>
    <row r="92" spans="5:37" x14ac:dyDescent="0.25">
      <c r="E92" s="69"/>
      <c r="H92" s="69"/>
      <c r="I92" s="69"/>
      <c r="J92" s="69"/>
      <c r="L92" s="69"/>
      <c r="M92" s="69"/>
      <c r="N92" s="69"/>
      <c r="O92" s="69"/>
      <c r="V92" s="433"/>
      <c r="W92" s="69"/>
      <c r="X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</row>
    <row r="93" spans="5:37" x14ac:dyDescent="0.25">
      <c r="E93" s="69"/>
      <c r="H93" s="69"/>
      <c r="I93" s="69"/>
      <c r="J93" s="69"/>
      <c r="L93" s="69"/>
      <c r="M93" s="69"/>
      <c r="N93" s="69"/>
      <c r="O93" s="69"/>
      <c r="V93" s="433"/>
      <c r="W93" s="69"/>
      <c r="X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</row>
    <row r="94" spans="5:37" x14ac:dyDescent="0.25">
      <c r="E94" s="69"/>
      <c r="H94" s="69"/>
      <c r="I94" s="69"/>
      <c r="J94" s="69"/>
      <c r="L94" s="69"/>
      <c r="M94" s="69"/>
      <c r="N94" s="69"/>
      <c r="O94" s="69"/>
      <c r="V94" s="433"/>
      <c r="W94" s="69"/>
      <c r="X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</row>
    <row r="95" spans="5:37" x14ac:dyDescent="0.25">
      <c r="E95" s="69"/>
      <c r="H95" s="69"/>
      <c r="I95" s="69"/>
      <c r="J95" s="69"/>
      <c r="L95" s="69"/>
      <c r="M95" s="69"/>
      <c r="N95" s="69"/>
      <c r="O95" s="69"/>
      <c r="V95" s="433"/>
      <c r="W95" s="69"/>
      <c r="X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</row>
    <row r="96" spans="5:37" x14ac:dyDescent="0.25">
      <c r="E96" s="69"/>
      <c r="H96" s="69"/>
      <c r="I96" s="69"/>
      <c r="J96" s="69"/>
      <c r="L96" s="69"/>
      <c r="M96" s="69"/>
      <c r="N96" s="69"/>
      <c r="O96" s="69"/>
      <c r="V96" s="433"/>
      <c r="W96" s="69"/>
      <c r="X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</row>
    <row r="97" spans="5:37" x14ac:dyDescent="0.25">
      <c r="E97" s="69"/>
      <c r="H97" s="69"/>
      <c r="I97" s="69"/>
      <c r="J97" s="69"/>
      <c r="L97" s="69"/>
      <c r="M97" s="69"/>
      <c r="N97" s="69"/>
      <c r="O97" s="69"/>
      <c r="V97" s="433"/>
      <c r="W97" s="69"/>
      <c r="X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</row>
    <row r="98" spans="5:37" x14ac:dyDescent="0.25">
      <c r="E98" s="69"/>
      <c r="H98" s="69"/>
      <c r="I98" s="69"/>
      <c r="J98" s="69"/>
      <c r="L98" s="69"/>
      <c r="M98" s="69"/>
      <c r="N98" s="69"/>
      <c r="O98" s="69"/>
      <c r="V98" s="433"/>
      <c r="W98" s="69"/>
      <c r="X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</row>
    <row r="99" spans="5:37" x14ac:dyDescent="0.25">
      <c r="E99" s="69"/>
      <c r="H99" s="69"/>
      <c r="I99" s="69"/>
      <c r="J99" s="69"/>
      <c r="L99" s="69"/>
      <c r="M99" s="69"/>
      <c r="N99" s="69"/>
      <c r="O99" s="69"/>
      <c r="V99" s="433"/>
      <c r="W99" s="69"/>
      <c r="X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</row>
    <row r="100" spans="5:37" x14ac:dyDescent="0.25">
      <c r="E100" s="69"/>
      <c r="H100" s="69"/>
      <c r="I100" s="69"/>
      <c r="J100" s="69"/>
      <c r="L100" s="69"/>
      <c r="M100" s="69"/>
      <c r="N100" s="69"/>
      <c r="O100" s="69"/>
      <c r="V100" s="433"/>
      <c r="W100" s="69"/>
      <c r="X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</row>
    <row r="101" spans="5:37" x14ac:dyDescent="0.25">
      <c r="E101" s="69"/>
      <c r="H101" s="69"/>
      <c r="I101" s="69"/>
      <c r="J101" s="69"/>
      <c r="L101" s="69"/>
      <c r="M101" s="69"/>
      <c r="N101" s="69"/>
      <c r="O101" s="69"/>
      <c r="V101" s="433"/>
      <c r="W101" s="69"/>
      <c r="X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</row>
    <row r="102" spans="5:37" x14ac:dyDescent="0.25">
      <c r="E102" s="69"/>
      <c r="H102" s="69"/>
      <c r="I102" s="69"/>
      <c r="J102" s="69"/>
      <c r="L102" s="69"/>
      <c r="M102" s="69"/>
      <c r="N102" s="69"/>
      <c r="O102" s="69"/>
      <c r="V102" s="433"/>
      <c r="W102" s="69"/>
      <c r="X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</row>
    <row r="103" spans="5:37" x14ac:dyDescent="0.25">
      <c r="E103" s="69"/>
      <c r="H103" s="69"/>
      <c r="I103" s="69"/>
      <c r="J103" s="69"/>
      <c r="L103" s="69"/>
      <c r="M103" s="69"/>
      <c r="N103" s="69"/>
      <c r="O103" s="69"/>
      <c r="V103" s="433"/>
      <c r="W103" s="434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</row>
    <row r="104" spans="5:37" x14ac:dyDescent="0.25">
      <c r="E104" s="69"/>
      <c r="H104" s="69"/>
      <c r="I104" s="69"/>
      <c r="J104" s="69"/>
      <c r="L104" s="69"/>
      <c r="M104" s="69"/>
      <c r="N104" s="69"/>
      <c r="O104" s="69"/>
      <c r="V104" s="433"/>
      <c r="W104" s="434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</row>
    <row r="105" spans="5:37" x14ac:dyDescent="0.25">
      <c r="E105" s="69"/>
      <c r="H105" s="69"/>
      <c r="I105" s="69"/>
      <c r="J105" s="69"/>
      <c r="L105" s="69"/>
      <c r="M105" s="69"/>
      <c r="N105" s="69"/>
      <c r="O105" s="69"/>
      <c r="V105" s="433"/>
      <c r="W105" s="434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</row>
    <row r="106" spans="5:37" x14ac:dyDescent="0.25">
      <c r="E106" s="69"/>
      <c r="H106" s="69"/>
      <c r="I106" s="69"/>
      <c r="J106" s="69"/>
      <c r="L106" s="69"/>
      <c r="M106" s="69"/>
      <c r="N106" s="69"/>
      <c r="O106" s="69"/>
      <c r="V106" s="433"/>
      <c r="W106" s="434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</row>
    <row r="107" spans="5:37" x14ac:dyDescent="0.25">
      <c r="E107" s="69"/>
      <c r="H107" s="69"/>
      <c r="I107" s="69"/>
      <c r="J107" s="69"/>
      <c r="L107" s="69"/>
      <c r="M107" s="69"/>
      <c r="N107" s="69"/>
      <c r="O107" s="69"/>
      <c r="V107" s="433"/>
      <c r="W107" s="434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</row>
    <row r="108" spans="5:37" x14ac:dyDescent="0.25">
      <c r="E108" s="69"/>
      <c r="H108" s="69"/>
      <c r="I108" s="69"/>
      <c r="J108" s="69"/>
      <c r="L108" s="69"/>
      <c r="M108" s="69"/>
      <c r="N108" s="69"/>
      <c r="O108" s="69"/>
      <c r="V108" s="433"/>
      <c r="W108" s="434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</row>
    <row r="109" spans="5:37" x14ac:dyDescent="0.25">
      <c r="E109" s="69"/>
      <c r="H109" s="69"/>
      <c r="I109" s="69"/>
      <c r="J109" s="69"/>
      <c r="L109" s="69"/>
      <c r="M109" s="69"/>
      <c r="N109" s="69"/>
      <c r="O109" s="69"/>
      <c r="V109" s="433"/>
      <c r="W109" s="434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</row>
    <row r="110" spans="5:37" x14ac:dyDescent="0.25">
      <c r="E110" s="69"/>
      <c r="H110" s="69"/>
      <c r="I110" s="69"/>
      <c r="J110" s="69"/>
      <c r="L110" s="69"/>
      <c r="M110" s="69"/>
      <c r="N110" s="69"/>
      <c r="O110" s="69"/>
      <c r="V110" s="433"/>
      <c r="W110" s="434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</row>
    <row r="111" spans="5:37" x14ac:dyDescent="0.25">
      <c r="E111" s="69"/>
      <c r="H111" s="69"/>
      <c r="I111" s="69"/>
      <c r="J111" s="69"/>
      <c r="L111" s="69"/>
      <c r="M111" s="69"/>
      <c r="N111" s="69"/>
      <c r="O111" s="69"/>
      <c r="V111" s="433"/>
      <c r="W111" s="434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</row>
    <row r="112" spans="5:37" x14ac:dyDescent="0.25">
      <c r="E112" s="69"/>
      <c r="H112" s="69"/>
      <c r="I112" s="69"/>
      <c r="J112" s="69"/>
      <c r="L112" s="69"/>
      <c r="M112" s="69"/>
      <c r="N112" s="69"/>
      <c r="O112" s="69"/>
      <c r="V112" s="433"/>
      <c r="W112" s="434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</row>
    <row r="113" spans="5:37" x14ac:dyDescent="0.25">
      <c r="E113" s="69"/>
      <c r="H113" s="69"/>
      <c r="I113" s="69"/>
      <c r="J113" s="69"/>
      <c r="L113" s="69"/>
      <c r="M113" s="69"/>
      <c r="N113" s="69"/>
      <c r="O113" s="69"/>
      <c r="V113" s="433"/>
      <c r="W113" s="434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</row>
    <row r="114" spans="5:37" x14ac:dyDescent="0.25">
      <c r="E114" s="69"/>
      <c r="H114" s="69"/>
      <c r="I114" s="69"/>
      <c r="J114" s="69"/>
      <c r="L114" s="69"/>
      <c r="M114" s="69"/>
      <c r="N114" s="69"/>
      <c r="O114" s="69"/>
      <c r="V114" s="433"/>
      <c r="W114" s="434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</row>
    <row r="115" spans="5:37" x14ac:dyDescent="0.25">
      <c r="E115" s="69"/>
      <c r="H115" s="69"/>
      <c r="I115" s="69"/>
      <c r="J115" s="69"/>
      <c r="L115" s="69"/>
      <c r="M115" s="69"/>
      <c r="N115" s="69"/>
      <c r="O115" s="69"/>
      <c r="V115" s="433"/>
      <c r="W115" s="434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</row>
    <row r="116" spans="5:37" x14ac:dyDescent="0.25">
      <c r="E116" s="69"/>
      <c r="H116" s="69"/>
      <c r="I116" s="69"/>
      <c r="J116" s="69"/>
      <c r="L116" s="69"/>
      <c r="M116" s="69"/>
      <c r="N116" s="69"/>
      <c r="O116" s="69"/>
      <c r="V116" s="433"/>
      <c r="W116" s="434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</row>
    <row r="117" spans="5:37" x14ac:dyDescent="0.25">
      <c r="E117" s="69"/>
      <c r="H117" s="69"/>
      <c r="I117" s="69"/>
      <c r="J117" s="69"/>
      <c r="L117" s="69"/>
      <c r="M117" s="69"/>
      <c r="N117" s="69"/>
      <c r="O117" s="69"/>
      <c r="V117" s="433"/>
      <c r="W117" s="434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</row>
    <row r="118" spans="5:37" x14ac:dyDescent="0.25">
      <c r="E118" s="69"/>
      <c r="H118" s="69"/>
      <c r="I118" s="69"/>
      <c r="J118" s="69"/>
      <c r="L118" s="69"/>
      <c r="M118" s="69"/>
      <c r="N118" s="69"/>
      <c r="O118" s="69"/>
      <c r="V118" s="433"/>
      <c r="W118" s="434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</row>
    <row r="119" spans="5:37" x14ac:dyDescent="0.25">
      <c r="E119" s="69"/>
      <c r="H119" s="69"/>
      <c r="I119" s="69"/>
      <c r="J119" s="69"/>
      <c r="L119" s="69"/>
      <c r="M119" s="69"/>
      <c r="N119" s="69"/>
      <c r="O119" s="69"/>
      <c r="V119" s="433"/>
      <c r="W119" s="434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</row>
    <row r="120" spans="5:37" x14ac:dyDescent="0.25">
      <c r="E120" s="69"/>
      <c r="H120" s="69"/>
      <c r="I120" s="69"/>
      <c r="J120" s="69"/>
      <c r="L120" s="69"/>
      <c r="M120" s="69"/>
      <c r="N120" s="69"/>
      <c r="O120" s="69"/>
      <c r="V120" s="433"/>
      <c r="W120" s="434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</row>
    <row r="121" spans="5:37" x14ac:dyDescent="0.25">
      <c r="E121" s="69"/>
      <c r="H121" s="69"/>
      <c r="I121" s="69"/>
      <c r="J121" s="69"/>
      <c r="L121" s="69"/>
      <c r="M121" s="69"/>
      <c r="N121" s="69"/>
      <c r="O121" s="69"/>
      <c r="V121" s="433"/>
      <c r="W121" s="434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</row>
    <row r="122" spans="5:37" x14ac:dyDescent="0.25">
      <c r="E122" s="69"/>
      <c r="H122" s="69"/>
      <c r="I122" s="69"/>
      <c r="J122" s="69"/>
      <c r="L122" s="69"/>
      <c r="M122" s="69"/>
      <c r="N122" s="69"/>
      <c r="O122" s="69"/>
      <c r="V122" s="433"/>
      <c r="W122" s="434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</row>
    <row r="123" spans="5:37" x14ac:dyDescent="0.25">
      <c r="E123" s="69"/>
      <c r="H123" s="69"/>
      <c r="I123" s="69"/>
      <c r="J123" s="69"/>
      <c r="L123" s="69"/>
      <c r="M123" s="69"/>
      <c r="N123" s="69"/>
      <c r="O123" s="69"/>
      <c r="V123" s="433"/>
      <c r="W123" s="434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</row>
    <row r="124" spans="5:37" x14ac:dyDescent="0.25">
      <c r="E124" s="69"/>
      <c r="H124" s="69"/>
      <c r="I124" s="69"/>
      <c r="J124" s="69"/>
      <c r="L124" s="69"/>
      <c r="M124" s="69"/>
      <c r="N124" s="69"/>
      <c r="O124" s="69"/>
      <c r="V124" s="433"/>
      <c r="W124" s="434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</row>
    <row r="125" spans="5:37" x14ac:dyDescent="0.25">
      <c r="E125" s="69"/>
      <c r="H125" s="69"/>
      <c r="I125" s="69"/>
      <c r="J125" s="69"/>
      <c r="L125" s="69"/>
      <c r="M125" s="69"/>
      <c r="N125" s="69"/>
      <c r="O125" s="69"/>
      <c r="V125" s="433"/>
      <c r="W125" s="434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</row>
    <row r="126" spans="5:37" x14ac:dyDescent="0.25">
      <c r="E126" s="69"/>
      <c r="H126" s="69"/>
      <c r="I126" s="69"/>
      <c r="J126" s="69"/>
      <c r="L126" s="69"/>
      <c r="M126" s="69"/>
      <c r="N126" s="69"/>
      <c r="O126" s="69"/>
      <c r="V126" s="433"/>
      <c r="W126" s="434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</row>
    <row r="127" spans="5:37" x14ac:dyDescent="0.25">
      <c r="E127" s="69"/>
      <c r="H127" s="69"/>
      <c r="I127" s="69"/>
      <c r="J127" s="69"/>
      <c r="L127" s="69"/>
      <c r="M127" s="69"/>
      <c r="N127" s="69"/>
      <c r="O127" s="69"/>
      <c r="V127" s="433"/>
      <c r="W127" s="434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</row>
    <row r="128" spans="5:37" x14ac:dyDescent="0.25">
      <c r="E128" s="69"/>
      <c r="H128" s="69"/>
      <c r="I128" s="69"/>
      <c r="J128" s="69"/>
      <c r="L128" s="69"/>
      <c r="M128" s="69"/>
      <c r="N128" s="69"/>
      <c r="O128" s="69"/>
      <c r="V128" s="433"/>
      <c r="W128" s="434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</row>
    <row r="129" spans="5:37" x14ac:dyDescent="0.25">
      <c r="E129" s="69"/>
      <c r="H129" s="69"/>
      <c r="I129" s="69"/>
      <c r="J129" s="69"/>
      <c r="L129" s="69"/>
      <c r="M129" s="69"/>
      <c r="N129" s="69"/>
      <c r="O129" s="69"/>
      <c r="V129" s="433"/>
      <c r="W129" s="434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</row>
    <row r="130" spans="5:37" x14ac:dyDescent="0.25">
      <c r="E130" s="69"/>
      <c r="H130" s="69"/>
      <c r="I130" s="69"/>
      <c r="J130" s="69"/>
      <c r="L130" s="69"/>
      <c r="M130" s="69"/>
      <c r="N130" s="69"/>
      <c r="O130" s="69"/>
      <c r="V130" s="433"/>
      <c r="W130" s="434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</row>
    <row r="131" spans="5:37" x14ac:dyDescent="0.25">
      <c r="E131" s="69"/>
      <c r="H131" s="69"/>
      <c r="I131" s="69"/>
      <c r="J131" s="69"/>
      <c r="L131" s="69"/>
      <c r="M131" s="69"/>
      <c r="N131" s="69"/>
      <c r="O131" s="69"/>
      <c r="V131" s="433"/>
      <c r="W131" s="434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</row>
    <row r="132" spans="5:37" x14ac:dyDescent="0.25">
      <c r="E132" s="69"/>
      <c r="H132" s="69"/>
      <c r="I132" s="69"/>
      <c r="J132" s="69"/>
      <c r="L132" s="69"/>
      <c r="M132" s="69"/>
      <c r="N132" s="69"/>
      <c r="O132" s="69"/>
      <c r="V132" s="433"/>
      <c r="W132" s="434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</row>
    <row r="133" spans="5:37" x14ac:dyDescent="0.25">
      <c r="E133" s="69"/>
      <c r="H133" s="69"/>
      <c r="I133" s="69"/>
      <c r="J133" s="69"/>
      <c r="L133" s="69"/>
      <c r="M133" s="69"/>
      <c r="N133" s="69"/>
      <c r="O133" s="69"/>
      <c r="V133" s="433"/>
      <c r="W133" s="434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</row>
    <row r="134" spans="5:37" x14ac:dyDescent="0.25">
      <c r="E134" s="69"/>
      <c r="H134" s="69"/>
      <c r="I134" s="69"/>
      <c r="J134" s="69"/>
      <c r="L134" s="69"/>
      <c r="M134" s="69"/>
      <c r="N134" s="69"/>
      <c r="O134" s="69"/>
      <c r="V134" s="433"/>
      <c r="W134" s="434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</row>
    <row r="135" spans="5:37" x14ac:dyDescent="0.25">
      <c r="E135" s="69"/>
      <c r="H135" s="69"/>
      <c r="I135" s="69"/>
      <c r="J135" s="69"/>
      <c r="L135" s="69"/>
      <c r="M135" s="69"/>
      <c r="N135" s="69"/>
      <c r="O135" s="69"/>
      <c r="V135" s="433"/>
      <c r="W135" s="434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</row>
    <row r="136" spans="5:37" x14ac:dyDescent="0.25">
      <c r="E136" s="69"/>
      <c r="H136" s="69"/>
      <c r="I136" s="69"/>
      <c r="J136" s="69"/>
      <c r="L136" s="69"/>
      <c r="M136" s="69"/>
      <c r="N136" s="69"/>
      <c r="O136" s="69"/>
      <c r="V136" s="433"/>
      <c r="W136" s="434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</row>
    <row r="137" spans="5:37" x14ac:dyDescent="0.25">
      <c r="E137" s="69"/>
      <c r="H137" s="69"/>
      <c r="I137" s="69"/>
      <c r="J137" s="69"/>
      <c r="L137" s="69"/>
      <c r="M137" s="69"/>
      <c r="N137" s="69"/>
      <c r="O137" s="69"/>
      <c r="V137" s="433"/>
      <c r="W137" s="434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</row>
    <row r="138" spans="5:37" x14ac:dyDescent="0.25">
      <c r="E138" s="69"/>
      <c r="H138" s="69"/>
      <c r="I138" s="69"/>
      <c r="J138" s="69"/>
      <c r="L138" s="69"/>
      <c r="M138" s="69"/>
      <c r="N138" s="69"/>
      <c r="O138" s="69"/>
      <c r="V138" s="433"/>
      <c r="W138" s="434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</row>
    <row r="139" spans="5:37" x14ac:dyDescent="0.25">
      <c r="E139" s="69"/>
      <c r="H139" s="69"/>
      <c r="I139" s="69"/>
      <c r="J139" s="69"/>
      <c r="L139" s="69"/>
      <c r="M139" s="69"/>
      <c r="N139" s="69"/>
      <c r="O139" s="69"/>
      <c r="V139" s="433"/>
      <c r="W139" s="434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</row>
    <row r="140" spans="5:37" x14ac:dyDescent="0.25">
      <c r="E140" s="69"/>
      <c r="H140" s="69"/>
      <c r="I140" s="69"/>
      <c r="J140" s="69"/>
      <c r="L140" s="69"/>
      <c r="M140" s="69"/>
      <c r="N140" s="69"/>
      <c r="O140" s="69"/>
      <c r="V140" s="433"/>
      <c r="W140" s="434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</row>
    <row r="141" spans="5:37" x14ac:dyDescent="0.25">
      <c r="E141" s="69"/>
      <c r="H141" s="69"/>
      <c r="I141" s="69"/>
      <c r="J141" s="69"/>
      <c r="L141" s="69"/>
      <c r="M141" s="69"/>
      <c r="N141" s="69"/>
      <c r="O141" s="69"/>
      <c r="V141" s="433"/>
      <c r="W141" s="434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</row>
    <row r="142" spans="5:37" x14ac:dyDescent="0.25">
      <c r="E142" s="69"/>
      <c r="H142" s="69"/>
      <c r="I142" s="69"/>
      <c r="J142" s="69"/>
      <c r="L142" s="69"/>
      <c r="M142" s="69"/>
      <c r="N142" s="69"/>
      <c r="O142" s="69"/>
      <c r="V142" s="433"/>
      <c r="W142" s="434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</row>
    <row r="143" spans="5:37" x14ac:dyDescent="0.25">
      <c r="E143" s="69"/>
      <c r="H143" s="69"/>
      <c r="I143" s="69"/>
      <c r="J143" s="69"/>
      <c r="L143" s="69"/>
      <c r="M143" s="69"/>
      <c r="N143" s="69"/>
      <c r="O143" s="69"/>
      <c r="V143" s="433"/>
      <c r="W143" s="434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</row>
    <row r="144" spans="5:37" x14ac:dyDescent="0.25">
      <c r="E144" s="69"/>
      <c r="H144" s="69"/>
      <c r="I144" s="69"/>
      <c r="J144" s="69"/>
      <c r="L144" s="69"/>
      <c r="M144" s="69"/>
      <c r="N144" s="69"/>
      <c r="O144" s="69"/>
      <c r="V144" s="433"/>
      <c r="W144" s="434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</row>
    <row r="145" spans="5:37" x14ac:dyDescent="0.25">
      <c r="E145" s="69"/>
      <c r="H145" s="69"/>
      <c r="I145" s="69"/>
      <c r="J145" s="69"/>
      <c r="L145" s="69"/>
      <c r="M145" s="69"/>
      <c r="N145" s="69"/>
      <c r="O145" s="69"/>
      <c r="V145" s="433"/>
      <c r="W145" s="434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</row>
    <row r="146" spans="5:37" x14ac:dyDescent="0.25">
      <c r="E146" s="69"/>
      <c r="H146" s="69"/>
      <c r="I146" s="69"/>
      <c r="J146" s="69"/>
      <c r="L146" s="69"/>
      <c r="M146" s="69"/>
      <c r="N146" s="69"/>
      <c r="O146" s="69"/>
      <c r="V146" s="433"/>
      <c r="W146" s="434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</row>
    <row r="147" spans="5:37" x14ac:dyDescent="0.25">
      <c r="E147" s="69"/>
      <c r="H147" s="69"/>
      <c r="I147" s="69"/>
      <c r="J147" s="69"/>
      <c r="L147" s="69"/>
      <c r="M147" s="69"/>
      <c r="N147" s="69"/>
      <c r="O147" s="69"/>
      <c r="V147" s="433"/>
      <c r="W147" s="434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</row>
    <row r="148" spans="5:37" x14ac:dyDescent="0.25">
      <c r="E148" s="69"/>
      <c r="H148" s="69"/>
      <c r="I148" s="69"/>
      <c r="J148" s="69"/>
      <c r="L148" s="69"/>
      <c r="M148" s="69"/>
      <c r="N148" s="69"/>
      <c r="O148" s="69"/>
      <c r="V148" s="433"/>
      <c r="W148" s="434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</row>
    <row r="149" spans="5:37" x14ac:dyDescent="0.25">
      <c r="E149" s="69"/>
      <c r="H149" s="69"/>
      <c r="I149" s="69"/>
      <c r="J149" s="69"/>
      <c r="L149" s="69"/>
      <c r="M149" s="69"/>
      <c r="N149" s="69"/>
      <c r="O149" s="69"/>
      <c r="V149" s="433"/>
      <c r="W149" s="434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</row>
    <row r="150" spans="5:37" x14ac:dyDescent="0.25">
      <c r="E150" s="69"/>
      <c r="H150" s="69"/>
      <c r="I150" s="69"/>
      <c r="J150" s="69"/>
      <c r="L150" s="69"/>
      <c r="M150" s="69"/>
      <c r="N150" s="69"/>
      <c r="O150" s="69"/>
      <c r="V150" s="433"/>
      <c r="W150" s="434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</row>
    <row r="151" spans="5:37" x14ac:dyDescent="0.25">
      <c r="E151" s="69"/>
      <c r="H151" s="69"/>
      <c r="I151" s="69"/>
      <c r="J151" s="69"/>
      <c r="L151" s="69"/>
      <c r="M151" s="69"/>
      <c r="N151" s="69"/>
      <c r="O151" s="69"/>
      <c r="V151" s="433"/>
      <c r="W151" s="434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</row>
    <row r="152" spans="5:37" x14ac:dyDescent="0.25">
      <c r="E152" s="69"/>
      <c r="H152" s="69"/>
      <c r="I152" s="69"/>
      <c r="J152" s="69"/>
      <c r="L152" s="69"/>
      <c r="M152" s="69"/>
      <c r="N152" s="69"/>
      <c r="O152" s="69"/>
      <c r="V152" s="433"/>
      <c r="W152" s="434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</row>
    <row r="153" spans="5:37" x14ac:dyDescent="0.25">
      <c r="E153" s="69"/>
      <c r="H153" s="69"/>
      <c r="I153" s="69"/>
      <c r="J153" s="69"/>
      <c r="L153" s="69"/>
      <c r="M153" s="69"/>
      <c r="N153" s="69"/>
      <c r="O153" s="69"/>
      <c r="V153" s="433"/>
      <c r="W153" s="434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</row>
    <row r="154" spans="5:37" x14ac:dyDescent="0.25">
      <c r="E154" s="69"/>
      <c r="H154" s="69"/>
      <c r="I154" s="69"/>
      <c r="J154" s="69"/>
      <c r="L154" s="69"/>
      <c r="M154" s="69"/>
      <c r="N154" s="69"/>
      <c r="O154" s="69"/>
      <c r="V154" s="433"/>
      <c r="W154" s="434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</row>
    <row r="155" spans="5:37" x14ac:dyDescent="0.25">
      <c r="E155" s="69"/>
      <c r="H155" s="69"/>
      <c r="I155" s="69"/>
      <c r="J155" s="69"/>
      <c r="L155" s="69"/>
      <c r="M155" s="69"/>
      <c r="N155" s="69"/>
      <c r="O155" s="69"/>
      <c r="V155" s="433"/>
      <c r="W155" s="434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</row>
    <row r="156" spans="5:37" x14ac:dyDescent="0.25">
      <c r="E156" s="69"/>
      <c r="H156" s="69"/>
      <c r="I156" s="69"/>
      <c r="J156" s="69"/>
      <c r="L156" s="69"/>
      <c r="M156" s="69"/>
      <c r="N156" s="69"/>
      <c r="O156" s="69"/>
      <c r="V156" s="433"/>
      <c r="W156" s="434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</row>
    <row r="157" spans="5:37" x14ac:dyDescent="0.25">
      <c r="E157" s="69"/>
      <c r="H157" s="69"/>
      <c r="I157" s="69"/>
      <c r="J157" s="69"/>
      <c r="L157" s="69"/>
      <c r="M157" s="69"/>
      <c r="N157" s="69"/>
      <c r="O157" s="69"/>
      <c r="V157" s="433"/>
      <c r="W157" s="434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</row>
    <row r="158" spans="5:37" x14ac:dyDescent="0.25">
      <c r="E158" s="69"/>
      <c r="H158" s="69"/>
      <c r="I158" s="69"/>
      <c r="J158" s="69"/>
      <c r="L158" s="69"/>
      <c r="M158" s="69"/>
      <c r="N158" s="69"/>
      <c r="O158" s="69"/>
      <c r="V158" s="433"/>
      <c r="W158" s="434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</row>
    <row r="159" spans="5:37" x14ac:dyDescent="0.25">
      <c r="E159" s="69"/>
      <c r="H159" s="69"/>
      <c r="I159" s="69"/>
      <c r="J159" s="69"/>
      <c r="L159" s="69"/>
      <c r="M159" s="69"/>
      <c r="N159" s="69"/>
      <c r="O159" s="69"/>
      <c r="V159" s="433"/>
      <c r="W159" s="434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</row>
    <row r="160" spans="5:37" x14ac:dyDescent="0.25">
      <c r="E160" s="69"/>
      <c r="H160" s="69"/>
      <c r="I160" s="69"/>
      <c r="J160" s="69"/>
      <c r="L160" s="69"/>
      <c r="M160" s="69"/>
      <c r="N160" s="69"/>
      <c r="O160" s="69"/>
      <c r="V160" s="433"/>
      <c r="W160" s="434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</row>
    <row r="161" spans="5:37" x14ac:dyDescent="0.25">
      <c r="E161" s="69"/>
      <c r="H161" s="69"/>
      <c r="I161" s="69"/>
      <c r="J161" s="69"/>
      <c r="L161" s="69"/>
      <c r="M161" s="69"/>
      <c r="N161" s="69"/>
      <c r="O161" s="69"/>
      <c r="V161" s="433"/>
      <c r="W161" s="434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</row>
    <row r="162" spans="5:37" x14ac:dyDescent="0.25">
      <c r="E162" s="69"/>
      <c r="H162" s="69"/>
      <c r="I162" s="69"/>
      <c r="J162" s="69"/>
      <c r="L162" s="69"/>
      <c r="M162" s="69"/>
      <c r="N162" s="69"/>
      <c r="O162" s="69"/>
      <c r="V162" s="433"/>
      <c r="W162" s="434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</row>
    <row r="163" spans="5:37" x14ac:dyDescent="0.25">
      <c r="E163" s="69"/>
      <c r="H163" s="69"/>
      <c r="I163" s="69"/>
      <c r="J163" s="69"/>
      <c r="L163" s="69"/>
      <c r="M163" s="69"/>
      <c r="N163" s="69"/>
      <c r="O163" s="69"/>
      <c r="V163" s="433"/>
      <c r="W163" s="434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</row>
    <row r="164" spans="5:37" x14ac:dyDescent="0.25">
      <c r="E164" s="69"/>
      <c r="H164" s="69"/>
      <c r="I164" s="69"/>
      <c r="J164" s="69"/>
      <c r="L164" s="69"/>
      <c r="M164" s="69"/>
      <c r="N164" s="69"/>
      <c r="O164" s="69"/>
      <c r="V164" s="433"/>
      <c r="W164" s="434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</row>
    <row r="165" spans="5:37" x14ac:dyDescent="0.25">
      <c r="E165" s="69"/>
      <c r="H165" s="69"/>
      <c r="I165" s="69"/>
      <c r="J165" s="69"/>
      <c r="L165" s="69"/>
      <c r="M165" s="69"/>
      <c r="N165" s="69"/>
      <c r="O165" s="69"/>
      <c r="V165" s="433"/>
      <c r="W165" s="434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</row>
    <row r="166" spans="5:37" x14ac:dyDescent="0.25">
      <c r="E166" s="69"/>
      <c r="H166" s="69"/>
      <c r="I166" s="69"/>
      <c r="J166" s="69"/>
      <c r="L166" s="69"/>
      <c r="M166" s="69"/>
      <c r="N166" s="69"/>
      <c r="O166" s="69"/>
      <c r="V166" s="433"/>
      <c r="W166" s="434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</row>
    <row r="167" spans="5:37" x14ac:dyDescent="0.25">
      <c r="E167" s="69"/>
      <c r="H167" s="69"/>
      <c r="I167" s="69"/>
      <c r="J167" s="69"/>
      <c r="L167" s="69"/>
      <c r="M167" s="69"/>
      <c r="N167" s="69"/>
      <c r="O167" s="69"/>
      <c r="V167" s="433"/>
      <c r="W167" s="434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69"/>
    </row>
    <row r="168" spans="5:37" x14ac:dyDescent="0.25">
      <c r="E168" s="69"/>
      <c r="H168" s="69"/>
      <c r="I168" s="69"/>
      <c r="J168" s="69"/>
      <c r="L168" s="69"/>
      <c r="M168" s="69"/>
      <c r="N168" s="69"/>
      <c r="O168" s="69"/>
      <c r="V168" s="433"/>
      <c r="W168" s="434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</row>
    <row r="169" spans="5:37" x14ac:dyDescent="0.25">
      <c r="E169" s="69"/>
      <c r="H169" s="69"/>
      <c r="I169" s="69"/>
      <c r="J169" s="69"/>
      <c r="L169" s="69"/>
      <c r="M169" s="69"/>
      <c r="N169" s="69"/>
      <c r="O169" s="69"/>
      <c r="V169" s="433"/>
      <c r="W169" s="434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</row>
    <row r="170" spans="5:37" x14ac:dyDescent="0.25">
      <c r="E170" s="69"/>
      <c r="H170" s="69"/>
      <c r="I170" s="69"/>
      <c r="J170" s="69"/>
      <c r="L170" s="69"/>
      <c r="M170" s="69"/>
      <c r="N170" s="69"/>
      <c r="O170" s="69"/>
      <c r="V170" s="433"/>
      <c r="W170" s="434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</row>
    <row r="171" spans="5:37" x14ac:dyDescent="0.25">
      <c r="E171" s="69"/>
      <c r="H171" s="69"/>
      <c r="I171" s="69"/>
      <c r="J171" s="69"/>
      <c r="L171" s="69"/>
      <c r="M171" s="69"/>
      <c r="N171" s="69"/>
      <c r="O171" s="69"/>
      <c r="V171" s="433"/>
      <c r="W171" s="434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</row>
    <row r="172" spans="5:37" x14ac:dyDescent="0.25">
      <c r="E172" s="69"/>
      <c r="H172" s="69"/>
      <c r="I172" s="69"/>
      <c r="J172" s="69"/>
      <c r="L172" s="69"/>
      <c r="M172" s="69"/>
      <c r="N172" s="69"/>
      <c r="O172" s="69"/>
      <c r="V172" s="433"/>
      <c r="W172" s="434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</row>
    <row r="173" spans="5:37" x14ac:dyDescent="0.25">
      <c r="E173" s="69"/>
      <c r="H173" s="69"/>
      <c r="I173" s="69"/>
      <c r="J173" s="69"/>
      <c r="L173" s="69"/>
      <c r="M173" s="69"/>
      <c r="N173" s="69"/>
      <c r="O173" s="69"/>
      <c r="V173" s="433"/>
      <c r="W173" s="434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/>
    </row>
    <row r="174" spans="5:37" x14ac:dyDescent="0.25">
      <c r="E174" s="69"/>
      <c r="H174" s="69"/>
      <c r="I174" s="69"/>
      <c r="J174" s="69"/>
      <c r="L174" s="69"/>
      <c r="M174" s="69"/>
      <c r="N174" s="69"/>
      <c r="O174" s="69"/>
      <c r="V174" s="433"/>
      <c r="W174" s="434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69"/>
    </row>
    <row r="175" spans="5:37" x14ac:dyDescent="0.25">
      <c r="E175" s="69"/>
      <c r="H175" s="69"/>
      <c r="I175" s="69"/>
      <c r="J175" s="69"/>
      <c r="L175" s="69"/>
      <c r="M175" s="69"/>
      <c r="N175" s="69"/>
      <c r="O175" s="69"/>
      <c r="V175" s="433"/>
      <c r="W175" s="434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69"/>
    </row>
    <row r="176" spans="5:37" x14ac:dyDescent="0.25">
      <c r="E176" s="69"/>
      <c r="H176" s="69"/>
      <c r="I176" s="69"/>
      <c r="J176" s="69"/>
      <c r="L176" s="69"/>
      <c r="M176" s="69"/>
      <c r="N176" s="69"/>
      <c r="O176" s="69"/>
      <c r="V176" s="433"/>
      <c r="W176" s="434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69"/>
    </row>
    <row r="177" spans="5:37" x14ac:dyDescent="0.25">
      <c r="E177" s="69"/>
      <c r="H177" s="69"/>
      <c r="I177" s="69"/>
      <c r="J177" s="69"/>
      <c r="L177" s="69"/>
      <c r="M177" s="69"/>
      <c r="N177" s="69"/>
      <c r="O177" s="69"/>
      <c r="V177" s="433"/>
      <c r="W177" s="434"/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  <c r="AK177" s="69"/>
    </row>
    <row r="178" spans="5:37" x14ac:dyDescent="0.25">
      <c r="E178" s="69"/>
      <c r="H178" s="69"/>
      <c r="I178" s="69"/>
      <c r="J178" s="69"/>
      <c r="L178" s="69"/>
      <c r="M178" s="69"/>
      <c r="N178" s="69"/>
      <c r="O178" s="69"/>
      <c r="V178" s="433"/>
      <c r="W178" s="434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  <c r="AK178" s="69"/>
    </row>
    <row r="179" spans="5:37" x14ac:dyDescent="0.25">
      <c r="E179" s="69"/>
      <c r="H179" s="69"/>
      <c r="I179" s="69"/>
      <c r="J179" s="69"/>
      <c r="L179" s="69"/>
      <c r="M179" s="69"/>
      <c r="N179" s="69"/>
      <c r="O179" s="69"/>
      <c r="V179" s="433"/>
      <c r="W179" s="434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  <c r="AK179" s="69"/>
    </row>
    <row r="180" spans="5:37" x14ac:dyDescent="0.25">
      <c r="E180" s="69"/>
      <c r="H180" s="69"/>
      <c r="I180" s="69"/>
      <c r="J180" s="69"/>
      <c r="L180" s="69"/>
      <c r="M180" s="69"/>
      <c r="N180" s="69"/>
      <c r="O180" s="69"/>
      <c r="V180" s="433"/>
      <c r="W180" s="434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</row>
    <row r="181" spans="5:37" x14ac:dyDescent="0.25">
      <c r="E181" s="69"/>
      <c r="H181" s="69"/>
      <c r="I181" s="69"/>
      <c r="J181" s="69"/>
      <c r="L181" s="69"/>
      <c r="M181" s="69"/>
      <c r="N181" s="69"/>
      <c r="O181" s="69"/>
      <c r="V181" s="433"/>
      <c r="W181" s="434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</row>
    <row r="182" spans="5:37" x14ac:dyDescent="0.25">
      <c r="E182" s="69"/>
      <c r="H182" s="69"/>
      <c r="I182" s="69"/>
      <c r="J182" s="69"/>
      <c r="L182" s="69"/>
      <c r="M182" s="69"/>
      <c r="N182" s="69"/>
      <c r="O182" s="69"/>
      <c r="V182" s="433"/>
      <c r="W182" s="434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</row>
    <row r="183" spans="5:37" x14ac:dyDescent="0.25">
      <c r="E183" s="69"/>
      <c r="H183" s="69"/>
      <c r="I183" s="69"/>
      <c r="J183" s="69"/>
      <c r="L183" s="69"/>
      <c r="M183" s="69"/>
      <c r="N183" s="69"/>
      <c r="O183" s="69"/>
      <c r="V183" s="433"/>
      <c r="W183" s="434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</row>
    <row r="184" spans="5:37" x14ac:dyDescent="0.25">
      <c r="E184" s="69"/>
      <c r="H184" s="69"/>
      <c r="I184" s="69"/>
      <c r="J184" s="69"/>
      <c r="L184" s="69"/>
      <c r="M184" s="69"/>
      <c r="N184" s="69"/>
      <c r="O184" s="69"/>
      <c r="V184" s="433"/>
      <c r="W184" s="434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</row>
    <row r="185" spans="5:37" x14ac:dyDescent="0.25">
      <c r="E185" s="69"/>
      <c r="H185" s="69"/>
      <c r="I185" s="69"/>
      <c r="J185" s="69"/>
      <c r="L185" s="69"/>
      <c r="M185" s="69"/>
      <c r="N185" s="69"/>
      <c r="O185" s="69"/>
      <c r="V185" s="433"/>
      <c r="W185" s="434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  <c r="AK185" s="69"/>
    </row>
    <row r="186" spans="5:37" x14ac:dyDescent="0.25">
      <c r="E186" s="69"/>
      <c r="H186" s="69"/>
      <c r="I186" s="69"/>
      <c r="J186" s="69"/>
      <c r="L186" s="69"/>
      <c r="M186" s="69"/>
      <c r="N186" s="69"/>
      <c r="O186" s="69"/>
      <c r="V186" s="433"/>
      <c r="W186" s="434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</row>
    <row r="187" spans="5:37" x14ac:dyDescent="0.25">
      <c r="E187" s="69"/>
      <c r="H187" s="69"/>
      <c r="I187" s="69"/>
      <c r="J187" s="69"/>
      <c r="L187" s="69"/>
      <c r="M187" s="69"/>
      <c r="N187" s="69"/>
      <c r="O187" s="69"/>
      <c r="V187" s="433"/>
      <c r="W187" s="434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  <c r="AK187" s="69"/>
    </row>
    <row r="188" spans="5:37" x14ac:dyDescent="0.25">
      <c r="E188" s="69"/>
      <c r="H188" s="69"/>
      <c r="I188" s="69"/>
      <c r="J188" s="69"/>
      <c r="L188" s="69"/>
      <c r="M188" s="69"/>
      <c r="N188" s="69"/>
      <c r="O188" s="69"/>
      <c r="V188" s="433"/>
      <c r="W188" s="434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  <c r="AK188" s="69"/>
    </row>
    <row r="189" spans="5:37" x14ac:dyDescent="0.25">
      <c r="E189" s="69"/>
      <c r="H189" s="69"/>
      <c r="I189" s="69"/>
      <c r="J189" s="69"/>
      <c r="L189" s="69"/>
      <c r="M189" s="69"/>
      <c r="N189" s="69"/>
      <c r="O189" s="69"/>
      <c r="V189" s="433"/>
      <c r="W189" s="434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</row>
    <row r="190" spans="5:37" x14ac:dyDescent="0.25">
      <c r="E190" s="69"/>
      <c r="H190" s="69"/>
      <c r="I190" s="69"/>
      <c r="J190" s="69"/>
      <c r="L190" s="69"/>
      <c r="M190" s="69"/>
      <c r="N190" s="69"/>
      <c r="O190" s="69"/>
      <c r="V190" s="433"/>
      <c r="W190" s="434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</row>
    <row r="191" spans="5:37" x14ac:dyDescent="0.25">
      <c r="E191" s="69"/>
      <c r="H191" s="69"/>
      <c r="I191" s="69"/>
      <c r="J191" s="69"/>
      <c r="L191" s="69"/>
      <c r="M191" s="69"/>
      <c r="N191" s="69"/>
      <c r="O191" s="69"/>
      <c r="V191" s="433"/>
      <c r="W191" s="434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  <c r="AK191" s="69"/>
    </row>
    <row r="192" spans="5:37" x14ac:dyDescent="0.25">
      <c r="E192" s="69"/>
      <c r="H192" s="69"/>
      <c r="I192" s="69"/>
      <c r="J192" s="69"/>
      <c r="L192" s="69"/>
      <c r="M192" s="69"/>
      <c r="N192" s="69"/>
      <c r="O192" s="69"/>
      <c r="V192" s="433"/>
      <c r="W192" s="434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</row>
    <row r="193" spans="5:37" x14ac:dyDescent="0.25">
      <c r="E193" s="69"/>
      <c r="H193" s="69"/>
      <c r="I193" s="69"/>
      <c r="J193" s="69"/>
      <c r="L193" s="69"/>
      <c r="M193" s="69"/>
      <c r="N193" s="69"/>
      <c r="O193" s="69"/>
      <c r="V193" s="433"/>
      <c r="W193" s="434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</row>
    <row r="194" spans="5:37" x14ac:dyDescent="0.25">
      <c r="E194" s="69"/>
      <c r="H194" s="69"/>
      <c r="I194" s="69"/>
      <c r="J194" s="69"/>
      <c r="L194" s="69"/>
      <c r="M194" s="69"/>
      <c r="N194" s="69"/>
      <c r="O194" s="69"/>
      <c r="V194" s="433"/>
      <c r="W194" s="434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</row>
    <row r="195" spans="5:37" x14ac:dyDescent="0.25">
      <c r="E195" s="69"/>
      <c r="H195" s="69"/>
      <c r="I195" s="69"/>
      <c r="J195" s="69"/>
      <c r="L195" s="69"/>
      <c r="M195" s="69"/>
      <c r="N195" s="69"/>
      <c r="O195" s="69"/>
      <c r="V195" s="433"/>
      <c r="W195" s="434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</row>
    <row r="196" spans="5:37" x14ac:dyDescent="0.25">
      <c r="E196" s="69"/>
      <c r="H196" s="69"/>
      <c r="I196" s="69"/>
      <c r="J196" s="69"/>
      <c r="L196" s="69"/>
      <c r="M196" s="69"/>
      <c r="N196" s="69"/>
      <c r="O196" s="69"/>
      <c r="V196" s="433"/>
      <c r="W196" s="434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</row>
    <row r="197" spans="5:37" x14ac:dyDescent="0.25">
      <c r="E197" s="69"/>
      <c r="H197" s="69"/>
      <c r="I197" s="69"/>
      <c r="J197" s="69"/>
      <c r="L197" s="69"/>
      <c r="M197" s="69"/>
      <c r="N197" s="69"/>
      <c r="O197" s="69"/>
      <c r="V197" s="433"/>
      <c r="W197" s="434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  <c r="AK197" s="69"/>
    </row>
    <row r="198" spans="5:37" x14ac:dyDescent="0.25">
      <c r="E198" s="69"/>
      <c r="H198" s="69"/>
      <c r="I198" s="69"/>
      <c r="J198" s="69"/>
      <c r="L198" s="69"/>
      <c r="M198" s="69"/>
      <c r="N198" s="69"/>
      <c r="O198" s="69"/>
      <c r="V198" s="433"/>
      <c r="W198" s="434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</row>
    <row r="199" spans="5:37" x14ac:dyDescent="0.25">
      <c r="E199" s="69"/>
      <c r="H199" s="69"/>
      <c r="I199" s="69"/>
      <c r="J199" s="69"/>
      <c r="L199" s="69"/>
      <c r="M199" s="69"/>
      <c r="N199" s="69"/>
      <c r="O199" s="69"/>
      <c r="V199" s="433"/>
      <c r="W199" s="434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</row>
    <row r="200" spans="5:37" x14ac:dyDescent="0.25">
      <c r="E200" s="69"/>
      <c r="H200" s="69"/>
      <c r="I200" s="69"/>
      <c r="J200" s="69"/>
      <c r="L200" s="69"/>
      <c r="M200" s="69"/>
      <c r="N200" s="69"/>
      <c r="O200" s="69"/>
      <c r="V200" s="433"/>
      <c r="W200" s="434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  <c r="AK200" s="69"/>
    </row>
    <row r="201" spans="5:37" x14ac:dyDescent="0.25">
      <c r="E201" s="69"/>
      <c r="H201" s="69"/>
      <c r="I201" s="69"/>
      <c r="J201" s="69"/>
      <c r="L201" s="69"/>
      <c r="M201" s="69"/>
      <c r="N201" s="69"/>
      <c r="O201" s="69"/>
      <c r="V201" s="433"/>
      <c r="W201" s="434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  <c r="AK201" s="69"/>
    </row>
    <row r="202" spans="5:37" x14ac:dyDescent="0.25">
      <c r="E202" s="69"/>
      <c r="H202" s="69"/>
      <c r="I202" s="69"/>
      <c r="J202" s="69"/>
      <c r="L202" s="69"/>
      <c r="M202" s="69"/>
      <c r="N202" s="69"/>
      <c r="O202" s="69"/>
      <c r="V202" s="433"/>
      <c r="W202" s="434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</row>
    <row r="203" spans="5:37" x14ac:dyDescent="0.25">
      <c r="E203" s="69"/>
      <c r="H203" s="69"/>
      <c r="I203" s="69"/>
      <c r="J203" s="69"/>
      <c r="L203" s="69"/>
      <c r="M203" s="69"/>
      <c r="N203" s="69"/>
      <c r="O203" s="69"/>
      <c r="V203" s="433"/>
      <c r="W203" s="434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</row>
    <row r="204" spans="5:37" x14ac:dyDescent="0.25">
      <c r="E204" s="69"/>
      <c r="H204" s="69"/>
      <c r="I204" s="69"/>
      <c r="J204" s="69"/>
      <c r="L204" s="69"/>
      <c r="M204" s="69"/>
      <c r="N204" s="69"/>
      <c r="O204" s="69"/>
      <c r="V204" s="433"/>
      <c r="W204" s="434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</row>
    <row r="205" spans="5:37" x14ac:dyDescent="0.25">
      <c r="E205" s="69"/>
      <c r="H205" s="69"/>
      <c r="I205" s="69"/>
      <c r="J205" s="69"/>
      <c r="L205" s="69"/>
      <c r="M205" s="69"/>
      <c r="N205" s="69"/>
      <c r="O205" s="69"/>
      <c r="V205" s="433"/>
      <c r="W205" s="434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/>
    </row>
    <row r="206" spans="5:37" x14ac:dyDescent="0.25">
      <c r="E206" s="69"/>
      <c r="H206" s="69"/>
      <c r="I206" s="69"/>
      <c r="J206" s="69"/>
      <c r="L206" s="69"/>
      <c r="M206" s="69"/>
      <c r="N206" s="69"/>
      <c r="O206" s="69"/>
      <c r="V206" s="433"/>
      <c r="W206" s="434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</row>
    <row r="207" spans="5:37" x14ac:dyDescent="0.25">
      <c r="E207" s="69"/>
      <c r="H207" s="69"/>
      <c r="I207" s="69"/>
      <c r="J207" s="69"/>
      <c r="L207" s="69"/>
      <c r="M207" s="69"/>
      <c r="N207" s="69"/>
      <c r="O207" s="69"/>
      <c r="V207" s="433"/>
      <c r="W207" s="434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  <c r="AK207" s="69"/>
    </row>
    <row r="208" spans="5:37" x14ac:dyDescent="0.25">
      <c r="E208" s="69"/>
      <c r="H208" s="69"/>
      <c r="I208" s="69"/>
      <c r="J208" s="69"/>
      <c r="L208" s="69"/>
      <c r="M208" s="69"/>
      <c r="N208" s="69"/>
      <c r="O208" s="69"/>
      <c r="V208" s="433"/>
      <c r="W208" s="434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  <c r="AK208" s="69"/>
    </row>
    <row r="209" spans="5:37" x14ac:dyDescent="0.25">
      <c r="E209" s="69"/>
      <c r="H209" s="69"/>
      <c r="I209" s="69"/>
      <c r="J209" s="69"/>
      <c r="L209" s="69"/>
      <c r="M209" s="69"/>
      <c r="N209" s="69"/>
      <c r="O209" s="69"/>
      <c r="V209" s="433"/>
      <c r="W209" s="434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</row>
    <row r="210" spans="5:37" x14ac:dyDescent="0.25">
      <c r="E210" s="69"/>
      <c r="H210" s="69"/>
      <c r="I210" s="69"/>
      <c r="J210" s="69"/>
      <c r="L210" s="69"/>
      <c r="M210" s="69"/>
      <c r="N210" s="69"/>
      <c r="O210" s="69"/>
      <c r="V210" s="433"/>
      <c r="W210" s="434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</row>
    <row r="211" spans="5:37" x14ac:dyDescent="0.25">
      <c r="E211" s="69"/>
      <c r="H211" s="69"/>
      <c r="I211" s="69"/>
      <c r="J211" s="69"/>
      <c r="L211" s="69"/>
      <c r="M211" s="69"/>
      <c r="N211" s="69"/>
      <c r="O211" s="69"/>
      <c r="V211" s="433"/>
      <c r="W211" s="434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</row>
    <row r="212" spans="5:37" x14ac:dyDescent="0.25">
      <c r="E212" s="69"/>
      <c r="H212" s="69"/>
      <c r="I212" s="69"/>
      <c r="J212" s="69"/>
      <c r="L212" s="69"/>
      <c r="M212" s="69"/>
      <c r="N212" s="69"/>
      <c r="O212" s="69"/>
      <c r="V212" s="433"/>
      <c r="W212" s="434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  <c r="AK212" s="69"/>
    </row>
    <row r="213" spans="5:37" x14ac:dyDescent="0.25">
      <c r="E213" s="69"/>
      <c r="H213" s="69"/>
      <c r="I213" s="69"/>
      <c r="J213" s="69"/>
      <c r="L213" s="69"/>
      <c r="M213" s="69"/>
      <c r="N213" s="69"/>
      <c r="O213" s="69"/>
      <c r="V213" s="433"/>
      <c r="W213" s="434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  <c r="AK213" s="69"/>
    </row>
    <row r="214" spans="5:37" x14ac:dyDescent="0.25">
      <c r="E214" s="69"/>
      <c r="H214" s="69"/>
      <c r="I214" s="69"/>
      <c r="J214" s="69"/>
      <c r="L214" s="69"/>
      <c r="M214" s="69"/>
      <c r="N214" s="69"/>
      <c r="O214" s="69"/>
      <c r="V214" s="433"/>
      <c r="W214" s="434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69"/>
    </row>
    <row r="215" spans="5:37" x14ac:dyDescent="0.25">
      <c r="E215" s="69"/>
      <c r="H215" s="69"/>
      <c r="I215" s="69"/>
      <c r="J215" s="69"/>
      <c r="L215" s="69"/>
      <c r="M215" s="69"/>
      <c r="N215" s="69"/>
      <c r="O215" s="69"/>
      <c r="V215" s="433"/>
      <c r="W215" s="434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  <c r="AK215" s="69"/>
    </row>
    <row r="216" spans="5:37" x14ac:dyDescent="0.25">
      <c r="E216" s="69"/>
      <c r="H216" s="69"/>
      <c r="I216" s="69"/>
      <c r="J216" s="69"/>
      <c r="L216" s="69"/>
      <c r="M216" s="69"/>
      <c r="N216" s="69"/>
      <c r="O216" s="69"/>
      <c r="V216" s="433"/>
      <c r="W216" s="434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</row>
    <row r="217" spans="5:37" x14ac:dyDescent="0.25">
      <c r="E217" s="69"/>
      <c r="H217" s="69"/>
      <c r="I217" s="69"/>
      <c r="J217" s="69"/>
      <c r="L217" s="69"/>
      <c r="M217" s="69"/>
      <c r="N217" s="69"/>
      <c r="O217" s="69"/>
      <c r="V217" s="433"/>
      <c r="W217" s="434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  <c r="AK217" s="69"/>
    </row>
    <row r="218" spans="5:37" x14ac:dyDescent="0.25">
      <c r="E218" s="69"/>
      <c r="H218" s="69"/>
      <c r="I218" s="69"/>
      <c r="J218" s="69"/>
      <c r="L218" s="69"/>
      <c r="M218" s="69"/>
      <c r="N218" s="69"/>
      <c r="O218" s="69"/>
      <c r="V218" s="433"/>
      <c r="W218" s="434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  <c r="AK218" s="69"/>
    </row>
    <row r="219" spans="5:37" x14ac:dyDescent="0.25">
      <c r="E219" s="69"/>
      <c r="H219" s="69"/>
      <c r="I219" s="69"/>
      <c r="J219" s="69"/>
      <c r="L219" s="69"/>
      <c r="M219" s="69"/>
      <c r="N219" s="69"/>
      <c r="O219" s="69"/>
      <c r="V219" s="433"/>
      <c r="W219" s="434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</row>
    <row r="220" spans="5:37" x14ac:dyDescent="0.25">
      <c r="E220" s="69"/>
      <c r="H220" s="69"/>
      <c r="I220" s="69"/>
      <c r="J220" s="69"/>
      <c r="L220" s="69"/>
      <c r="M220" s="69"/>
      <c r="N220" s="69"/>
      <c r="O220" s="69"/>
      <c r="V220" s="433"/>
      <c r="W220" s="434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  <c r="AK220" s="69"/>
    </row>
    <row r="221" spans="5:37" x14ac:dyDescent="0.25">
      <c r="E221" s="69"/>
      <c r="H221" s="69"/>
      <c r="I221" s="69"/>
      <c r="J221" s="69"/>
      <c r="L221" s="69"/>
      <c r="M221" s="69"/>
      <c r="N221" s="69"/>
      <c r="O221" s="69"/>
      <c r="V221" s="433"/>
      <c r="W221" s="434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  <c r="AK221" s="69"/>
    </row>
    <row r="222" spans="5:37" x14ac:dyDescent="0.25">
      <c r="E222" s="69"/>
      <c r="H222" s="69"/>
      <c r="I222" s="69"/>
      <c r="J222" s="69"/>
      <c r="L222" s="69"/>
      <c r="M222" s="69"/>
      <c r="N222" s="69"/>
      <c r="O222" s="69"/>
      <c r="V222" s="433"/>
      <c r="W222" s="434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  <c r="AK222" s="69"/>
    </row>
    <row r="223" spans="5:37" x14ac:dyDescent="0.25">
      <c r="E223" s="69"/>
      <c r="H223" s="69"/>
      <c r="I223" s="69"/>
      <c r="J223" s="69"/>
      <c r="L223" s="69"/>
      <c r="M223" s="69"/>
      <c r="N223" s="69"/>
      <c r="O223" s="69"/>
      <c r="V223" s="433"/>
      <c r="W223" s="434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  <c r="AK223" s="69"/>
    </row>
    <row r="224" spans="5:37" x14ac:dyDescent="0.25">
      <c r="E224" s="69"/>
      <c r="H224" s="69"/>
      <c r="I224" s="69"/>
      <c r="J224" s="69"/>
      <c r="L224" s="69"/>
      <c r="M224" s="69"/>
      <c r="N224" s="69"/>
      <c r="O224" s="69"/>
      <c r="V224" s="433"/>
      <c r="W224" s="434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  <c r="AK224" s="69"/>
    </row>
    <row r="225" spans="5:37" x14ac:dyDescent="0.25">
      <c r="E225" s="69"/>
      <c r="H225" s="69"/>
      <c r="I225" s="69"/>
      <c r="J225" s="69"/>
      <c r="L225" s="69"/>
      <c r="M225" s="69"/>
      <c r="N225" s="69"/>
      <c r="O225" s="69"/>
      <c r="V225" s="433"/>
      <c r="W225" s="434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</row>
    <row r="226" spans="5:37" x14ac:dyDescent="0.25">
      <c r="E226" s="69"/>
      <c r="H226" s="69"/>
      <c r="I226" s="69"/>
      <c r="J226" s="69"/>
      <c r="L226" s="69"/>
      <c r="M226" s="69"/>
      <c r="N226" s="69"/>
      <c r="O226" s="69"/>
      <c r="V226" s="433"/>
      <c r="W226" s="434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  <c r="AK226" s="69"/>
    </row>
    <row r="227" spans="5:37" x14ac:dyDescent="0.25">
      <c r="E227" s="69"/>
      <c r="H227" s="69"/>
      <c r="I227" s="69"/>
      <c r="J227" s="69"/>
      <c r="L227" s="69"/>
      <c r="M227" s="69"/>
      <c r="N227" s="69"/>
      <c r="O227" s="69"/>
      <c r="V227" s="433"/>
      <c r="W227" s="434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/>
    </row>
    <row r="228" spans="5:37" x14ac:dyDescent="0.25">
      <c r="E228" s="69"/>
      <c r="H228" s="69"/>
      <c r="I228" s="69"/>
      <c r="J228" s="69"/>
      <c r="L228" s="69"/>
      <c r="M228" s="69"/>
      <c r="N228" s="69"/>
      <c r="O228" s="69"/>
      <c r="V228" s="433"/>
      <c r="W228" s="434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  <c r="AK228" s="69"/>
    </row>
    <row r="229" spans="5:37" x14ac:dyDescent="0.25">
      <c r="E229" s="69"/>
      <c r="H229" s="69"/>
      <c r="I229" s="69"/>
      <c r="J229" s="69"/>
      <c r="L229" s="69"/>
      <c r="M229" s="69"/>
      <c r="N229" s="69"/>
      <c r="O229" s="69"/>
      <c r="V229" s="433"/>
      <c r="W229" s="434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  <c r="AJ229" s="69"/>
      <c r="AK229" s="69"/>
    </row>
    <row r="230" spans="5:37" x14ac:dyDescent="0.25">
      <c r="E230" s="69"/>
      <c r="H230" s="69"/>
      <c r="I230" s="69"/>
      <c r="J230" s="69"/>
      <c r="L230" s="69"/>
      <c r="M230" s="69"/>
      <c r="N230" s="69"/>
      <c r="O230" s="69"/>
      <c r="V230" s="433"/>
      <c r="W230" s="434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  <c r="AJ230" s="69"/>
      <c r="AK230" s="69"/>
    </row>
    <row r="231" spans="5:37" x14ac:dyDescent="0.25">
      <c r="E231" s="69"/>
      <c r="H231" s="69"/>
      <c r="I231" s="69"/>
      <c r="J231" s="69"/>
      <c r="L231" s="69"/>
      <c r="M231" s="69"/>
      <c r="N231" s="69"/>
      <c r="O231" s="69"/>
      <c r="V231" s="433"/>
      <c r="W231" s="434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  <c r="AK231" s="69"/>
    </row>
    <row r="232" spans="5:37" x14ac:dyDescent="0.25">
      <c r="E232" s="69"/>
      <c r="H232" s="69"/>
      <c r="I232" s="69"/>
      <c r="J232" s="69"/>
      <c r="L232" s="69"/>
      <c r="M232" s="69"/>
      <c r="N232" s="69"/>
      <c r="O232" s="69"/>
      <c r="V232" s="433"/>
      <c r="W232" s="434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  <c r="AK232" s="69"/>
    </row>
    <row r="233" spans="5:37" x14ac:dyDescent="0.25">
      <c r="E233" s="69"/>
      <c r="H233" s="69"/>
      <c r="I233" s="69"/>
      <c r="J233" s="69"/>
      <c r="L233" s="69"/>
      <c r="M233" s="69"/>
      <c r="N233" s="69"/>
      <c r="O233" s="69"/>
      <c r="V233" s="433"/>
      <c r="W233" s="434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  <c r="AK233" s="69"/>
    </row>
    <row r="234" spans="5:37" x14ac:dyDescent="0.25">
      <c r="E234" s="69"/>
      <c r="H234" s="69"/>
      <c r="I234" s="69"/>
      <c r="J234" s="69"/>
      <c r="L234" s="69"/>
      <c r="M234" s="69"/>
      <c r="N234" s="69"/>
      <c r="O234" s="69"/>
      <c r="V234" s="433"/>
      <c r="W234" s="434"/>
      <c r="Z234" s="69"/>
      <c r="AA234" s="69"/>
      <c r="AB234" s="69"/>
      <c r="AC234" s="69"/>
      <c r="AD234" s="69"/>
      <c r="AE234" s="69"/>
      <c r="AF234" s="69"/>
      <c r="AG234" s="69"/>
      <c r="AH234" s="69"/>
      <c r="AI234" s="69"/>
      <c r="AJ234" s="69"/>
      <c r="AK234" s="69"/>
    </row>
    <row r="235" spans="5:37" x14ac:dyDescent="0.25">
      <c r="E235" s="69"/>
      <c r="H235" s="69"/>
      <c r="I235" s="69"/>
      <c r="J235" s="69"/>
      <c r="L235" s="69"/>
      <c r="M235" s="69"/>
      <c r="N235" s="69"/>
      <c r="O235" s="69"/>
      <c r="V235" s="433"/>
      <c r="W235" s="434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  <c r="AK235" s="69"/>
    </row>
    <row r="236" spans="5:37" x14ac:dyDescent="0.25">
      <c r="E236" s="69"/>
      <c r="H236" s="69"/>
      <c r="I236" s="69"/>
      <c r="J236" s="69"/>
      <c r="L236" s="69"/>
      <c r="M236" s="69"/>
      <c r="N236" s="69"/>
      <c r="O236" s="69"/>
      <c r="V236" s="433"/>
      <c r="W236" s="434"/>
      <c r="Z236" s="69"/>
      <c r="AA236" s="69"/>
      <c r="AB236" s="69"/>
      <c r="AC236" s="69"/>
      <c r="AD236" s="69"/>
      <c r="AE236" s="69"/>
      <c r="AF236" s="69"/>
      <c r="AG236" s="69"/>
      <c r="AH236" s="69"/>
      <c r="AI236" s="69"/>
      <c r="AJ236" s="69"/>
      <c r="AK236" s="69"/>
    </row>
    <row r="237" spans="5:37" x14ac:dyDescent="0.25">
      <c r="E237" s="69"/>
      <c r="H237" s="69"/>
      <c r="I237" s="69"/>
      <c r="J237" s="69"/>
      <c r="L237" s="69"/>
      <c r="M237" s="69"/>
      <c r="N237" s="69"/>
      <c r="O237" s="69"/>
      <c r="V237" s="433"/>
      <c r="W237" s="434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  <c r="AK237" s="69"/>
    </row>
    <row r="238" spans="5:37" x14ac:dyDescent="0.25">
      <c r="E238" s="69"/>
      <c r="H238" s="69"/>
      <c r="I238" s="69"/>
      <c r="J238" s="69"/>
      <c r="L238" s="69"/>
      <c r="M238" s="69"/>
      <c r="N238" s="69"/>
      <c r="O238" s="69"/>
      <c r="V238" s="433"/>
      <c r="W238" s="434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  <c r="AK238" s="69"/>
    </row>
    <row r="239" spans="5:37" x14ac:dyDescent="0.25">
      <c r="E239" s="69"/>
      <c r="H239" s="69"/>
      <c r="I239" s="69"/>
      <c r="J239" s="69"/>
      <c r="L239" s="69"/>
      <c r="M239" s="69"/>
      <c r="N239" s="69"/>
      <c r="O239" s="69"/>
      <c r="V239" s="433"/>
      <c r="W239" s="434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  <c r="AK239" s="69"/>
    </row>
    <row r="240" spans="5:37" x14ac:dyDescent="0.25">
      <c r="E240" s="69"/>
      <c r="H240" s="69"/>
      <c r="I240" s="69"/>
      <c r="J240" s="69"/>
      <c r="L240" s="69"/>
      <c r="M240" s="69"/>
      <c r="N240" s="69"/>
      <c r="O240" s="69"/>
      <c r="V240" s="433"/>
      <c r="W240" s="434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  <c r="AK240" s="69"/>
    </row>
    <row r="241" spans="5:37" x14ac:dyDescent="0.25">
      <c r="E241" s="69"/>
      <c r="H241" s="69"/>
      <c r="I241" s="69"/>
      <c r="J241" s="69"/>
      <c r="L241" s="69"/>
      <c r="M241" s="69"/>
      <c r="N241" s="69"/>
      <c r="O241" s="69"/>
      <c r="V241" s="433"/>
      <c r="W241" s="434"/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  <c r="AK241" s="69"/>
    </row>
    <row r="242" spans="5:37" x14ac:dyDescent="0.25">
      <c r="E242" s="69"/>
      <c r="H242" s="69"/>
      <c r="I242" s="69"/>
      <c r="J242" s="69"/>
      <c r="L242" s="69"/>
      <c r="M242" s="69"/>
      <c r="N242" s="69"/>
      <c r="O242" s="69"/>
      <c r="V242" s="433"/>
      <c r="W242" s="434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/>
    </row>
    <row r="243" spans="5:37" x14ac:dyDescent="0.25">
      <c r="E243" s="69"/>
      <c r="H243" s="69"/>
      <c r="I243" s="69"/>
      <c r="J243" s="69"/>
      <c r="L243" s="69"/>
      <c r="M243" s="69"/>
      <c r="N243" s="69"/>
      <c r="O243" s="69"/>
      <c r="V243" s="433"/>
      <c r="W243" s="434"/>
      <c r="Z243" s="69"/>
      <c r="AA243" s="69"/>
      <c r="AB243" s="69"/>
      <c r="AC243" s="69"/>
      <c r="AD243" s="69"/>
      <c r="AE243" s="69"/>
      <c r="AF243" s="69"/>
      <c r="AG243" s="69"/>
      <c r="AH243" s="69"/>
      <c r="AI243" s="69"/>
      <c r="AJ243" s="69"/>
      <c r="AK243" s="69"/>
    </row>
    <row r="244" spans="5:37" x14ac:dyDescent="0.25">
      <c r="E244" s="69"/>
      <c r="H244" s="69"/>
      <c r="I244" s="69"/>
      <c r="J244" s="69"/>
      <c r="L244" s="69"/>
      <c r="M244" s="69"/>
      <c r="N244" s="69"/>
      <c r="O244" s="69"/>
      <c r="V244" s="433"/>
      <c r="W244" s="434"/>
      <c r="Z244" s="69"/>
      <c r="AA244" s="69"/>
      <c r="AB244" s="69"/>
      <c r="AC244" s="69"/>
      <c r="AD244" s="69"/>
      <c r="AE244" s="69"/>
      <c r="AF244" s="69"/>
      <c r="AG244" s="69"/>
      <c r="AH244" s="69"/>
      <c r="AI244" s="69"/>
      <c r="AJ244" s="69"/>
      <c r="AK244" s="69"/>
    </row>
    <row r="245" spans="5:37" x14ac:dyDescent="0.25">
      <c r="E245" s="69"/>
      <c r="H245" s="69"/>
      <c r="I245" s="69"/>
      <c r="J245" s="69"/>
      <c r="L245" s="69"/>
      <c r="M245" s="69"/>
      <c r="N245" s="69"/>
      <c r="O245" s="69"/>
      <c r="V245" s="433"/>
      <c r="W245" s="434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  <c r="AK245" s="69"/>
    </row>
    <row r="246" spans="5:37" x14ac:dyDescent="0.25">
      <c r="E246" s="69"/>
      <c r="H246" s="69"/>
      <c r="I246" s="69"/>
      <c r="J246" s="69"/>
      <c r="L246" s="69"/>
      <c r="M246" s="69"/>
      <c r="N246" s="69"/>
      <c r="O246" s="69"/>
      <c r="V246" s="433"/>
      <c r="W246" s="434"/>
      <c r="Z246" s="69"/>
      <c r="AA246" s="69"/>
      <c r="AB246" s="69"/>
      <c r="AC246" s="69"/>
      <c r="AD246" s="69"/>
      <c r="AE246" s="69"/>
      <c r="AF246" s="69"/>
      <c r="AG246" s="69"/>
      <c r="AH246" s="69"/>
      <c r="AI246" s="69"/>
      <c r="AJ246" s="69"/>
      <c r="AK246" s="69"/>
    </row>
    <row r="247" spans="5:37" x14ac:dyDescent="0.25">
      <c r="E247" s="69"/>
      <c r="H247" s="69"/>
      <c r="I247" s="69"/>
      <c r="J247" s="69"/>
      <c r="L247" s="69"/>
      <c r="M247" s="69"/>
      <c r="N247" s="69"/>
      <c r="O247" s="69"/>
      <c r="V247" s="433"/>
      <c r="W247" s="434"/>
      <c r="Z247" s="69"/>
      <c r="AA247" s="69"/>
      <c r="AB247" s="69"/>
      <c r="AC247" s="69"/>
      <c r="AD247" s="69"/>
      <c r="AE247" s="69"/>
      <c r="AF247" s="69"/>
      <c r="AG247" s="69"/>
      <c r="AH247" s="69"/>
      <c r="AI247" s="69"/>
      <c r="AJ247" s="69"/>
      <c r="AK247" s="69"/>
    </row>
    <row r="248" spans="5:37" x14ac:dyDescent="0.25">
      <c r="E248" s="69"/>
      <c r="H248" s="69"/>
      <c r="I248" s="69"/>
      <c r="J248" s="69"/>
      <c r="L248" s="69"/>
      <c r="M248" s="69"/>
      <c r="N248" s="69"/>
      <c r="O248" s="69"/>
      <c r="V248" s="433"/>
      <c r="W248" s="434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  <c r="AK248" s="69"/>
    </row>
    <row r="249" spans="5:37" x14ac:dyDescent="0.25">
      <c r="E249" s="69"/>
      <c r="H249" s="69"/>
      <c r="I249" s="69"/>
      <c r="J249" s="69"/>
      <c r="L249" s="69"/>
      <c r="M249" s="69"/>
      <c r="N249" s="69"/>
      <c r="O249" s="69"/>
      <c r="V249" s="433"/>
      <c r="W249" s="434"/>
      <c r="Z249" s="69"/>
      <c r="AA249" s="69"/>
      <c r="AB249" s="69"/>
      <c r="AC249" s="69"/>
      <c r="AD249" s="69"/>
      <c r="AE249" s="69"/>
      <c r="AF249" s="69"/>
      <c r="AG249" s="69"/>
      <c r="AH249" s="69"/>
      <c r="AI249" s="69"/>
      <c r="AJ249" s="69"/>
      <c r="AK249" s="69"/>
    </row>
    <row r="250" spans="5:37" x14ac:dyDescent="0.25">
      <c r="E250" s="69"/>
      <c r="H250" s="69"/>
      <c r="I250" s="69"/>
      <c r="J250" s="69"/>
      <c r="L250" s="69"/>
      <c r="M250" s="69"/>
      <c r="N250" s="69"/>
      <c r="O250" s="69"/>
      <c r="V250" s="433"/>
      <c r="W250" s="434"/>
      <c r="Z250" s="69"/>
      <c r="AA250" s="69"/>
      <c r="AB250" s="69"/>
      <c r="AC250" s="69"/>
      <c r="AD250" s="69"/>
      <c r="AE250" s="69"/>
      <c r="AF250" s="69"/>
      <c r="AG250" s="69"/>
      <c r="AH250" s="69"/>
      <c r="AI250" s="69"/>
      <c r="AJ250" s="69"/>
      <c r="AK250" s="69"/>
    </row>
    <row r="251" spans="5:37" x14ac:dyDescent="0.25">
      <c r="E251" s="69"/>
      <c r="H251" s="69"/>
      <c r="I251" s="69"/>
      <c r="J251" s="69"/>
      <c r="L251" s="69"/>
      <c r="M251" s="69"/>
      <c r="N251" s="69"/>
      <c r="O251" s="69"/>
      <c r="V251" s="433"/>
      <c r="W251" s="434"/>
      <c r="Z251" s="69"/>
      <c r="AA251" s="69"/>
      <c r="AB251" s="69"/>
      <c r="AC251" s="69"/>
      <c r="AD251" s="69"/>
      <c r="AE251" s="69"/>
      <c r="AF251" s="69"/>
      <c r="AG251" s="69"/>
      <c r="AH251" s="69"/>
      <c r="AI251" s="69"/>
      <c r="AJ251" s="69"/>
      <c r="AK251" s="69"/>
    </row>
    <row r="252" spans="5:37" x14ac:dyDescent="0.25">
      <c r="E252" s="69"/>
      <c r="H252" s="69"/>
      <c r="I252" s="69"/>
      <c r="J252" s="69"/>
      <c r="L252" s="69"/>
      <c r="M252" s="69"/>
      <c r="N252" s="69"/>
      <c r="O252" s="69"/>
      <c r="V252" s="433"/>
      <c r="W252" s="434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  <c r="AK252" s="69"/>
    </row>
    <row r="253" spans="5:37" x14ac:dyDescent="0.25">
      <c r="E253" s="69"/>
      <c r="H253" s="69"/>
      <c r="I253" s="69"/>
      <c r="J253" s="69"/>
      <c r="L253" s="69"/>
      <c r="M253" s="69"/>
      <c r="N253" s="69"/>
      <c r="O253" s="69"/>
      <c r="V253" s="433"/>
      <c r="W253" s="434"/>
      <c r="Z253" s="69"/>
      <c r="AA253" s="69"/>
      <c r="AB253" s="69"/>
      <c r="AC253" s="69"/>
      <c r="AD253" s="69"/>
      <c r="AE253" s="69"/>
      <c r="AF253" s="69"/>
      <c r="AG253" s="69"/>
      <c r="AH253" s="69"/>
      <c r="AI253" s="69"/>
      <c r="AJ253" s="69"/>
      <c r="AK253" s="69"/>
    </row>
    <row r="254" spans="5:37" x14ac:dyDescent="0.25">
      <c r="E254" s="69"/>
      <c r="H254" s="69"/>
      <c r="I254" s="69"/>
      <c r="J254" s="69"/>
      <c r="L254" s="69"/>
      <c r="M254" s="69"/>
      <c r="N254" s="69"/>
      <c r="O254" s="69"/>
      <c r="V254" s="433"/>
      <c r="W254" s="434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  <c r="AK254" s="69"/>
    </row>
    <row r="255" spans="5:37" x14ac:dyDescent="0.25">
      <c r="E255" s="69"/>
      <c r="H255" s="69"/>
      <c r="I255" s="69"/>
      <c r="J255" s="69"/>
      <c r="L255" s="69"/>
      <c r="M255" s="69"/>
      <c r="N255" s="69"/>
      <c r="O255" s="69"/>
      <c r="V255" s="433"/>
      <c r="W255" s="434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  <c r="AK255" s="69"/>
    </row>
    <row r="256" spans="5:37" x14ac:dyDescent="0.25">
      <c r="E256" s="69"/>
      <c r="H256" s="69"/>
      <c r="I256" s="69"/>
      <c r="J256" s="69"/>
      <c r="L256" s="69"/>
      <c r="M256" s="69"/>
      <c r="N256" s="69"/>
      <c r="O256" s="69"/>
      <c r="V256" s="433"/>
      <c r="W256" s="434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/>
      <c r="AK256" s="69"/>
    </row>
    <row r="257" spans="5:37" x14ac:dyDescent="0.25">
      <c r="E257" s="69"/>
      <c r="H257" s="69"/>
      <c r="I257" s="69"/>
      <c r="J257" s="69"/>
      <c r="L257" s="69"/>
      <c r="M257" s="69"/>
      <c r="N257" s="69"/>
      <c r="O257" s="69"/>
      <c r="V257" s="433"/>
      <c r="W257" s="434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  <c r="AK257" s="69"/>
    </row>
    <row r="258" spans="5:37" x14ac:dyDescent="0.25">
      <c r="E258" s="69"/>
      <c r="H258" s="69"/>
      <c r="I258" s="69"/>
      <c r="J258" s="69"/>
      <c r="L258" s="69"/>
      <c r="M258" s="69"/>
      <c r="N258" s="69"/>
      <c r="O258" s="69"/>
      <c r="V258" s="433"/>
      <c r="W258" s="434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  <c r="AK258" s="69"/>
    </row>
    <row r="259" spans="5:37" x14ac:dyDescent="0.25">
      <c r="E259" s="69"/>
      <c r="H259" s="69"/>
      <c r="I259" s="69"/>
      <c r="J259" s="69"/>
      <c r="L259" s="69"/>
      <c r="M259" s="69"/>
      <c r="N259" s="69"/>
      <c r="O259" s="69"/>
      <c r="V259" s="433"/>
      <c r="W259" s="434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  <c r="AK259" s="69"/>
    </row>
    <row r="260" spans="5:37" x14ac:dyDescent="0.25">
      <c r="E260" s="69"/>
      <c r="H260" s="69"/>
      <c r="I260" s="69"/>
      <c r="J260" s="69"/>
      <c r="L260" s="69"/>
      <c r="M260" s="69"/>
      <c r="N260" s="69"/>
      <c r="O260" s="69"/>
      <c r="V260" s="433"/>
      <c r="W260" s="434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  <c r="AK260" s="69"/>
    </row>
    <row r="261" spans="5:37" x14ac:dyDescent="0.25">
      <c r="E261" s="69"/>
      <c r="H261" s="69"/>
      <c r="I261" s="69"/>
      <c r="J261" s="69"/>
      <c r="L261" s="69"/>
      <c r="M261" s="69"/>
      <c r="N261" s="69"/>
      <c r="O261" s="69"/>
      <c r="V261" s="433"/>
      <c r="W261" s="434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  <c r="AK261" s="69"/>
    </row>
    <row r="262" spans="5:37" x14ac:dyDescent="0.25">
      <c r="E262" s="69"/>
      <c r="H262" s="69"/>
      <c r="I262" s="69"/>
      <c r="J262" s="69"/>
      <c r="L262" s="69"/>
      <c r="M262" s="69"/>
      <c r="N262" s="69"/>
      <c r="O262" s="69"/>
      <c r="V262" s="433"/>
      <c r="W262" s="434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  <c r="AK262" s="69"/>
    </row>
    <row r="263" spans="5:37" x14ac:dyDescent="0.25">
      <c r="E263" s="69"/>
      <c r="H263" s="69"/>
      <c r="I263" s="69"/>
      <c r="J263" s="69"/>
      <c r="L263" s="69"/>
      <c r="M263" s="69"/>
      <c r="N263" s="69"/>
      <c r="O263" s="69"/>
      <c r="V263" s="433"/>
      <c r="W263" s="434"/>
      <c r="Z263" s="69"/>
      <c r="AA263" s="69"/>
      <c r="AB263" s="69"/>
      <c r="AC263" s="69"/>
      <c r="AD263" s="69"/>
      <c r="AE263" s="69"/>
      <c r="AF263" s="69"/>
      <c r="AG263" s="69"/>
      <c r="AH263" s="69"/>
      <c r="AI263" s="69"/>
      <c r="AJ263" s="69"/>
      <c r="AK263" s="69"/>
    </row>
    <row r="264" spans="5:37" x14ac:dyDescent="0.25">
      <c r="E264" s="69"/>
      <c r="H264" s="69"/>
      <c r="I264" s="69"/>
      <c r="J264" s="69"/>
      <c r="L264" s="69"/>
      <c r="M264" s="69"/>
      <c r="N264" s="69"/>
      <c r="O264" s="69"/>
      <c r="V264" s="433"/>
      <c r="W264" s="434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  <c r="AK264" s="69"/>
    </row>
    <row r="265" spans="5:37" x14ac:dyDescent="0.25">
      <c r="E265" s="69"/>
      <c r="H265" s="69"/>
      <c r="I265" s="69"/>
      <c r="J265" s="69"/>
      <c r="L265" s="69"/>
      <c r="M265" s="69"/>
      <c r="N265" s="69"/>
      <c r="O265" s="69"/>
      <c r="V265" s="433"/>
      <c r="W265" s="434"/>
      <c r="Z265" s="69"/>
      <c r="AA265" s="69"/>
      <c r="AB265" s="69"/>
      <c r="AC265" s="69"/>
      <c r="AD265" s="69"/>
      <c r="AE265" s="69"/>
      <c r="AF265" s="69"/>
      <c r="AG265" s="69"/>
      <c r="AH265" s="69"/>
      <c r="AI265" s="69"/>
      <c r="AJ265" s="69"/>
      <c r="AK265" s="69"/>
    </row>
    <row r="266" spans="5:37" x14ac:dyDescent="0.25">
      <c r="E266" s="69"/>
      <c r="H266" s="69"/>
      <c r="I266" s="69"/>
      <c r="J266" s="69"/>
      <c r="L266" s="69"/>
      <c r="M266" s="69"/>
      <c r="N266" s="69"/>
      <c r="O266" s="69"/>
      <c r="V266" s="433"/>
      <c r="W266" s="434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  <c r="AK266" s="69"/>
    </row>
    <row r="267" spans="5:37" x14ac:dyDescent="0.25">
      <c r="E267" s="69"/>
      <c r="H267" s="69"/>
      <c r="I267" s="69"/>
      <c r="J267" s="69"/>
      <c r="L267" s="69"/>
      <c r="M267" s="69"/>
      <c r="N267" s="69"/>
      <c r="O267" s="69"/>
      <c r="V267" s="433"/>
      <c r="W267" s="434"/>
      <c r="Z267" s="69"/>
      <c r="AA267" s="69"/>
      <c r="AB267" s="69"/>
      <c r="AC267" s="69"/>
      <c r="AD267" s="69"/>
      <c r="AE267" s="69"/>
      <c r="AF267" s="69"/>
      <c r="AG267" s="69"/>
      <c r="AH267" s="69"/>
      <c r="AI267" s="69"/>
      <c r="AJ267" s="69"/>
      <c r="AK267" s="69"/>
    </row>
    <row r="268" spans="5:37" x14ac:dyDescent="0.25">
      <c r="E268" s="69"/>
      <c r="H268" s="69"/>
      <c r="I268" s="69"/>
      <c r="J268" s="69"/>
      <c r="L268" s="69"/>
      <c r="M268" s="69"/>
      <c r="N268" s="69"/>
      <c r="O268" s="69"/>
      <c r="V268" s="433"/>
      <c r="W268" s="434"/>
      <c r="Z268" s="69"/>
      <c r="AA268" s="69"/>
      <c r="AB268" s="69"/>
      <c r="AC268" s="69"/>
      <c r="AD268" s="69"/>
      <c r="AE268" s="69"/>
      <c r="AF268" s="69"/>
      <c r="AG268" s="69"/>
      <c r="AH268" s="69"/>
      <c r="AI268" s="69"/>
      <c r="AJ268" s="69"/>
      <c r="AK268" s="69"/>
    </row>
    <row r="269" spans="5:37" x14ac:dyDescent="0.25">
      <c r="E269" s="69"/>
      <c r="H269" s="69"/>
      <c r="I269" s="69"/>
      <c r="J269" s="69"/>
      <c r="L269" s="69"/>
      <c r="M269" s="69"/>
      <c r="N269" s="69"/>
      <c r="O269" s="69"/>
      <c r="V269" s="433"/>
      <c r="W269" s="434"/>
      <c r="Z269" s="69"/>
      <c r="AA269" s="69"/>
      <c r="AB269" s="69"/>
      <c r="AC269" s="69"/>
      <c r="AD269" s="69"/>
      <c r="AE269" s="69"/>
      <c r="AF269" s="69"/>
      <c r="AG269" s="69"/>
      <c r="AH269" s="69"/>
      <c r="AI269" s="69"/>
      <c r="AJ269" s="69"/>
      <c r="AK269" s="69"/>
    </row>
    <row r="270" spans="5:37" x14ac:dyDescent="0.25">
      <c r="E270" s="69"/>
      <c r="H270" s="69"/>
      <c r="I270" s="69"/>
      <c r="J270" s="69"/>
      <c r="L270" s="69"/>
      <c r="M270" s="69"/>
      <c r="N270" s="69"/>
      <c r="O270" s="69"/>
      <c r="V270" s="433"/>
      <c r="W270" s="434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  <c r="AK270" s="69"/>
    </row>
    <row r="271" spans="5:37" x14ac:dyDescent="0.25">
      <c r="E271" s="69"/>
      <c r="H271" s="69"/>
      <c r="I271" s="69"/>
      <c r="J271" s="69"/>
      <c r="L271" s="69"/>
      <c r="M271" s="69"/>
      <c r="N271" s="69"/>
      <c r="O271" s="69"/>
      <c r="V271" s="433"/>
      <c r="W271" s="434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  <c r="AK271" s="69"/>
    </row>
    <row r="272" spans="5:37" x14ac:dyDescent="0.25">
      <c r="E272" s="69"/>
      <c r="H272" s="69"/>
      <c r="I272" s="69"/>
      <c r="J272" s="69"/>
      <c r="L272" s="69"/>
      <c r="M272" s="69"/>
      <c r="N272" s="69"/>
      <c r="O272" s="69"/>
      <c r="V272" s="433"/>
      <c r="W272" s="434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  <c r="AK272" s="69"/>
    </row>
    <row r="273" spans="5:37" x14ac:dyDescent="0.25">
      <c r="E273" s="69"/>
      <c r="H273" s="69"/>
      <c r="I273" s="69"/>
      <c r="J273" s="69"/>
      <c r="L273" s="69"/>
      <c r="M273" s="69"/>
      <c r="N273" s="69"/>
      <c r="O273" s="69"/>
      <c r="V273" s="433"/>
      <c r="W273" s="434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  <c r="AK273" s="69"/>
    </row>
    <row r="274" spans="5:37" x14ac:dyDescent="0.25">
      <c r="E274" s="69"/>
      <c r="H274" s="69"/>
      <c r="I274" s="69"/>
      <c r="J274" s="69"/>
      <c r="L274" s="69"/>
      <c r="M274" s="69"/>
      <c r="N274" s="69"/>
      <c r="O274" s="69"/>
      <c r="V274" s="433"/>
      <c r="W274" s="434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  <c r="AK274" s="69"/>
    </row>
    <row r="275" spans="5:37" x14ac:dyDescent="0.25">
      <c r="E275" s="69"/>
      <c r="H275" s="69"/>
      <c r="I275" s="69"/>
      <c r="J275" s="69"/>
      <c r="L275" s="69"/>
      <c r="M275" s="69"/>
      <c r="N275" s="69"/>
      <c r="O275" s="69"/>
      <c r="V275" s="433"/>
      <c r="W275" s="434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  <c r="AK275" s="69"/>
    </row>
    <row r="276" spans="5:37" x14ac:dyDescent="0.25">
      <c r="E276" s="69"/>
      <c r="H276" s="69"/>
      <c r="I276" s="69"/>
      <c r="J276" s="69"/>
      <c r="L276" s="69"/>
      <c r="M276" s="69"/>
      <c r="N276" s="69"/>
      <c r="O276" s="69"/>
      <c r="V276" s="433"/>
      <c r="W276" s="434"/>
      <c r="Z276" s="69"/>
      <c r="AA276" s="69"/>
      <c r="AB276" s="69"/>
      <c r="AC276" s="69"/>
      <c r="AD276" s="69"/>
      <c r="AE276" s="69"/>
      <c r="AF276" s="69"/>
      <c r="AG276" s="69"/>
      <c r="AH276" s="69"/>
      <c r="AI276" s="69"/>
      <c r="AJ276" s="69"/>
      <c r="AK276" s="69"/>
    </row>
    <row r="277" spans="5:37" x14ac:dyDescent="0.25">
      <c r="E277" s="69"/>
      <c r="H277" s="69"/>
      <c r="I277" s="69"/>
      <c r="J277" s="69"/>
      <c r="L277" s="69"/>
      <c r="M277" s="69"/>
      <c r="N277" s="69"/>
      <c r="O277" s="69"/>
      <c r="V277" s="433"/>
      <c r="W277" s="434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</row>
    <row r="278" spans="5:37" x14ac:dyDescent="0.25">
      <c r="E278" s="69"/>
      <c r="H278" s="69"/>
      <c r="I278" s="69"/>
      <c r="J278" s="69"/>
      <c r="L278" s="69"/>
      <c r="M278" s="69"/>
      <c r="N278" s="69"/>
      <c r="O278" s="69"/>
      <c r="V278" s="433"/>
      <c r="W278" s="434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  <c r="AK278" s="69"/>
    </row>
    <row r="279" spans="5:37" x14ac:dyDescent="0.25">
      <c r="E279" s="69"/>
      <c r="H279" s="69"/>
      <c r="I279" s="69"/>
      <c r="J279" s="69"/>
      <c r="L279" s="69"/>
      <c r="M279" s="69"/>
      <c r="N279" s="69"/>
      <c r="O279" s="69"/>
      <c r="V279" s="433"/>
      <c r="W279" s="434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  <c r="AK279" s="69"/>
    </row>
    <row r="280" spans="5:37" x14ac:dyDescent="0.25">
      <c r="E280" s="69"/>
      <c r="H280" s="69"/>
      <c r="I280" s="69"/>
      <c r="J280" s="69"/>
      <c r="L280" s="69"/>
      <c r="M280" s="69"/>
      <c r="N280" s="69"/>
      <c r="O280" s="69"/>
      <c r="V280" s="433"/>
      <c r="W280" s="434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  <c r="AK280" s="69"/>
    </row>
    <row r="281" spans="5:37" x14ac:dyDescent="0.25">
      <c r="E281" s="69"/>
      <c r="H281" s="69"/>
      <c r="I281" s="69"/>
      <c r="J281" s="69"/>
      <c r="L281" s="69"/>
      <c r="M281" s="69"/>
      <c r="N281" s="69"/>
      <c r="O281" s="69"/>
      <c r="V281" s="433"/>
      <c r="W281" s="434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  <c r="AK281" s="69"/>
    </row>
    <row r="282" spans="5:37" x14ac:dyDescent="0.25">
      <c r="E282" s="69"/>
      <c r="H282" s="69"/>
      <c r="I282" s="69"/>
      <c r="J282" s="69"/>
      <c r="L282" s="69"/>
      <c r="M282" s="69"/>
      <c r="N282" s="69"/>
      <c r="O282" s="69"/>
      <c r="V282" s="433"/>
      <c r="W282" s="434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  <c r="AK282" s="69"/>
    </row>
    <row r="283" spans="5:37" x14ac:dyDescent="0.25">
      <c r="E283" s="69"/>
      <c r="H283" s="69"/>
      <c r="I283" s="69"/>
      <c r="J283" s="69"/>
      <c r="L283" s="69"/>
      <c r="M283" s="69"/>
      <c r="N283" s="69"/>
      <c r="O283" s="69"/>
      <c r="V283" s="433"/>
      <c r="W283" s="434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  <c r="AK283" s="69"/>
    </row>
    <row r="284" spans="5:37" x14ac:dyDescent="0.25">
      <c r="E284" s="69"/>
      <c r="H284" s="69"/>
      <c r="I284" s="69"/>
      <c r="J284" s="69"/>
      <c r="L284" s="69"/>
      <c r="M284" s="69"/>
      <c r="N284" s="69"/>
      <c r="O284" s="69"/>
      <c r="V284" s="433"/>
      <c r="W284" s="434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  <c r="AK284" s="69"/>
    </row>
    <row r="285" spans="5:37" x14ac:dyDescent="0.25">
      <c r="E285" s="69"/>
      <c r="H285" s="69"/>
      <c r="I285" s="69"/>
      <c r="J285" s="69"/>
      <c r="L285" s="69"/>
      <c r="M285" s="69"/>
      <c r="N285" s="69"/>
      <c r="O285" s="69"/>
      <c r="V285" s="433"/>
      <c r="W285" s="434"/>
      <c r="Z285" s="69"/>
      <c r="AA285" s="69"/>
      <c r="AB285" s="69"/>
      <c r="AC285" s="69"/>
      <c r="AD285" s="69"/>
      <c r="AE285" s="69"/>
      <c r="AF285" s="69"/>
      <c r="AG285" s="69"/>
      <c r="AH285" s="69"/>
      <c r="AI285" s="69"/>
      <c r="AJ285" s="69"/>
      <c r="AK285" s="69"/>
    </row>
    <row r="286" spans="5:37" x14ac:dyDescent="0.25">
      <c r="E286" s="69"/>
      <c r="H286" s="69"/>
      <c r="I286" s="69"/>
      <c r="J286" s="69"/>
      <c r="L286" s="69"/>
      <c r="M286" s="69"/>
      <c r="N286" s="69"/>
      <c r="O286" s="69"/>
      <c r="V286" s="433"/>
      <c r="W286" s="434"/>
      <c r="Z286" s="69"/>
      <c r="AA286" s="69"/>
      <c r="AB286" s="69"/>
      <c r="AC286" s="69"/>
      <c r="AD286" s="69"/>
      <c r="AE286" s="69"/>
      <c r="AF286" s="69"/>
      <c r="AG286" s="69"/>
      <c r="AH286" s="69"/>
      <c r="AI286" s="69"/>
      <c r="AJ286" s="69"/>
      <c r="AK286" s="69"/>
    </row>
    <row r="287" spans="5:37" x14ac:dyDescent="0.25">
      <c r="E287" s="69"/>
      <c r="H287" s="69"/>
      <c r="I287" s="69"/>
      <c r="J287" s="69"/>
      <c r="L287" s="69"/>
      <c r="M287" s="69"/>
      <c r="N287" s="69"/>
      <c r="O287" s="69"/>
      <c r="V287" s="433"/>
      <c r="W287" s="434"/>
      <c r="Z287" s="69"/>
      <c r="AA287" s="69"/>
      <c r="AB287" s="69"/>
      <c r="AC287" s="69"/>
      <c r="AD287" s="69"/>
      <c r="AE287" s="69"/>
      <c r="AF287" s="69"/>
      <c r="AG287" s="69"/>
      <c r="AH287" s="69"/>
      <c r="AI287" s="69"/>
      <c r="AJ287" s="69"/>
      <c r="AK287" s="69"/>
    </row>
    <row r="288" spans="5:37" x14ac:dyDescent="0.25">
      <c r="E288" s="69"/>
      <c r="H288" s="69"/>
      <c r="I288" s="69"/>
      <c r="J288" s="69"/>
      <c r="L288" s="69"/>
      <c r="M288" s="69"/>
      <c r="N288" s="69"/>
      <c r="O288" s="69"/>
      <c r="V288" s="433"/>
      <c r="W288" s="434"/>
      <c r="Z288" s="69"/>
      <c r="AA288" s="69"/>
      <c r="AB288" s="69"/>
      <c r="AC288" s="69"/>
      <c r="AD288" s="69"/>
      <c r="AE288" s="69"/>
      <c r="AF288" s="69"/>
      <c r="AG288" s="69"/>
      <c r="AH288" s="69"/>
      <c r="AI288" s="69"/>
      <c r="AJ288" s="69"/>
      <c r="AK288" s="69"/>
    </row>
    <row r="289" spans="5:37" x14ac:dyDescent="0.25">
      <c r="E289" s="69"/>
      <c r="H289" s="69"/>
      <c r="I289" s="69"/>
      <c r="J289" s="69"/>
      <c r="L289" s="69"/>
      <c r="M289" s="69"/>
      <c r="N289" s="69"/>
      <c r="O289" s="69"/>
      <c r="V289" s="433"/>
      <c r="W289" s="434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  <c r="AK289" s="69"/>
    </row>
    <row r="290" spans="5:37" x14ac:dyDescent="0.25">
      <c r="E290" s="69"/>
      <c r="H290" s="69"/>
      <c r="I290" s="69"/>
      <c r="J290" s="69"/>
      <c r="L290" s="69"/>
      <c r="M290" s="69"/>
      <c r="N290" s="69"/>
      <c r="O290" s="69"/>
      <c r="V290" s="433"/>
      <c r="W290" s="434"/>
      <c r="Z290" s="69"/>
      <c r="AA290" s="69"/>
      <c r="AB290" s="69"/>
      <c r="AC290" s="69"/>
      <c r="AD290" s="69"/>
      <c r="AE290" s="69"/>
      <c r="AF290" s="69"/>
      <c r="AG290" s="69"/>
      <c r="AH290" s="69"/>
      <c r="AI290" s="69"/>
      <c r="AJ290" s="69"/>
      <c r="AK290" s="69"/>
    </row>
    <row r="291" spans="5:37" x14ac:dyDescent="0.25">
      <c r="E291" s="69"/>
      <c r="H291" s="69"/>
      <c r="I291" s="69"/>
      <c r="J291" s="69"/>
      <c r="L291" s="69"/>
      <c r="M291" s="69"/>
      <c r="N291" s="69"/>
      <c r="O291" s="69"/>
      <c r="V291" s="433"/>
      <c r="W291" s="434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  <c r="AK291" s="69"/>
    </row>
    <row r="292" spans="5:37" x14ac:dyDescent="0.25">
      <c r="E292" s="69"/>
      <c r="H292" s="69"/>
      <c r="I292" s="69"/>
      <c r="J292" s="69"/>
      <c r="L292" s="69"/>
      <c r="M292" s="69"/>
      <c r="N292" s="69"/>
      <c r="O292" s="69"/>
      <c r="V292" s="433"/>
      <c r="W292" s="434"/>
      <c r="Z292" s="69"/>
      <c r="AA292" s="69"/>
      <c r="AB292" s="69"/>
      <c r="AC292" s="69"/>
      <c r="AD292" s="69"/>
      <c r="AE292" s="69"/>
      <c r="AF292" s="69"/>
      <c r="AG292" s="69"/>
      <c r="AH292" s="69"/>
      <c r="AI292" s="69"/>
      <c r="AJ292" s="69"/>
      <c r="AK292" s="69"/>
    </row>
    <row r="293" spans="5:37" x14ac:dyDescent="0.25">
      <c r="E293" s="69"/>
      <c r="H293" s="69"/>
      <c r="I293" s="69"/>
      <c r="J293" s="69"/>
      <c r="L293" s="69"/>
      <c r="M293" s="69"/>
      <c r="N293" s="69"/>
      <c r="O293" s="69"/>
      <c r="V293" s="433"/>
      <c r="W293" s="434"/>
      <c r="Z293" s="69"/>
      <c r="AA293" s="69"/>
      <c r="AB293" s="69"/>
      <c r="AC293" s="69"/>
      <c r="AD293" s="69"/>
      <c r="AE293" s="69"/>
      <c r="AF293" s="69"/>
      <c r="AG293" s="69"/>
      <c r="AH293" s="69"/>
      <c r="AI293" s="69"/>
      <c r="AJ293" s="69"/>
      <c r="AK293" s="69"/>
    </row>
    <row r="294" spans="5:37" x14ac:dyDescent="0.25">
      <c r="E294" s="69"/>
      <c r="H294" s="69"/>
      <c r="I294" s="69"/>
      <c r="J294" s="69"/>
      <c r="L294" s="69"/>
      <c r="M294" s="69"/>
      <c r="N294" s="69"/>
      <c r="O294" s="69"/>
      <c r="V294" s="433"/>
      <c r="W294" s="434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  <c r="AK294" s="69"/>
    </row>
    <row r="295" spans="5:37" x14ac:dyDescent="0.25">
      <c r="E295" s="69"/>
      <c r="H295" s="69"/>
      <c r="I295" s="69"/>
      <c r="J295" s="69"/>
      <c r="L295" s="69"/>
      <c r="M295" s="69"/>
      <c r="N295" s="69"/>
      <c r="O295" s="69"/>
      <c r="V295" s="433"/>
      <c r="W295" s="434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  <c r="AK295" s="69"/>
    </row>
    <row r="296" spans="5:37" x14ac:dyDescent="0.25">
      <c r="E296" s="69"/>
      <c r="H296" s="69"/>
      <c r="I296" s="69"/>
      <c r="J296" s="69"/>
      <c r="L296" s="69"/>
      <c r="M296" s="69"/>
      <c r="N296" s="69"/>
      <c r="O296" s="69"/>
      <c r="V296" s="433"/>
      <c r="W296" s="434"/>
      <c r="Z296" s="69"/>
      <c r="AA296" s="69"/>
      <c r="AB296" s="69"/>
      <c r="AC296" s="69"/>
      <c r="AD296" s="69"/>
      <c r="AE296" s="69"/>
      <c r="AF296" s="69"/>
      <c r="AG296" s="69"/>
      <c r="AH296" s="69"/>
      <c r="AI296" s="69"/>
      <c r="AJ296" s="69"/>
      <c r="AK296" s="69"/>
    </row>
    <row r="297" spans="5:37" x14ac:dyDescent="0.25">
      <c r="E297" s="69"/>
      <c r="H297" s="69"/>
      <c r="I297" s="69"/>
      <c r="J297" s="69"/>
      <c r="L297" s="69"/>
      <c r="M297" s="69"/>
      <c r="N297" s="69"/>
      <c r="O297" s="69"/>
      <c r="V297" s="433"/>
      <c r="W297" s="434"/>
      <c r="Z297" s="69"/>
      <c r="AA297" s="69"/>
      <c r="AB297" s="69"/>
      <c r="AC297" s="69"/>
      <c r="AD297" s="69"/>
      <c r="AE297" s="69"/>
      <c r="AF297" s="69"/>
      <c r="AG297" s="69"/>
      <c r="AH297" s="69"/>
      <c r="AI297" s="69"/>
      <c r="AJ297" s="69"/>
      <c r="AK297" s="69"/>
    </row>
    <row r="298" spans="5:37" x14ac:dyDescent="0.25">
      <c r="E298" s="69"/>
      <c r="H298" s="69"/>
      <c r="I298" s="69"/>
      <c r="J298" s="69"/>
      <c r="L298" s="69"/>
      <c r="M298" s="69"/>
      <c r="N298" s="69"/>
      <c r="O298" s="69"/>
      <c r="V298" s="433"/>
      <c r="W298" s="434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  <c r="AK298" s="69"/>
    </row>
    <row r="299" spans="5:37" x14ac:dyDescent="0.25">
      <c r="E299" s="69"/>
      <c r="H299" s="69"/>
      <c r="I299" s="69"/>
      <c r="J299" s="69"/>
      <c r="L299" s="69"/>
      <c r="M299" s="69"/>
      <c r="N299" s="69"/>
      <c r="O299" s="69"/>
      <c r="V299" s="433"/>
      <c r="W299" s="434"/>
      <c r="Z299" s="69"/>
      <c r="AA299" s="69"/>
      <c r="AB299" s="69"/>
      <c r="AC299" s="69"/>
      <c r="AD299" s="69"/>
      <c r="AE299" s="69"/>
      <c r="AF299" s="69"/>
      <c r="AG299" s="69"/>
      <c r="AH299" s="69"/>
      <c r="AI299" s="69"/>
      <c r="AJ299" s="69"/>
      <c r="AK299" s="69"/>
    </row>
    <row r="300" spans="5:37" x14ac:dyDescent="0.25">
      <c r="E300" s="69"/>
      <c r="H300" s="69"/>
      <c r="I300" s="69"/>
      <c r="J300" s="69"/>
      <c r="L300" s="69"/>
      <c r="M300" s="69"/>
      <c r="N300" s="69"/>
      <c r="O300" s="69"/>
      <c r="V300" s="433"/>
      <c r="W300" s="434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  <c r="AK300" s="69"/>
    </row>
    <row r="301" spans="5:37" x14ac:dyDescent="0.25">
      <c r="E301" s="69"/>
      <c r="H301" s="69"/>
      <c r="I301" s="69"/>
      <c r="J301" s="69"/>
      <c r="L301" s="69"/>
      <c r="M301" s="69"/>
      <c r="N301" s="69"/>
      <c r="O301" s="69"/>
      <c r="V301" s="433"/>
      <c r="W301" s="434"/>
      <c r="Z301" s="69"/>
      <c r="AA301" s="69"/>
      <c r="AB301" s="69"/>
      <c r="AC301" s="69"/>
      <c r="AD301" s="69"/>
      <c r="AE301" s="69"/>
      <c r="AF301" s="69"/>
      <c r="AG301" s="69"/>
      <c r="AH301" s="69"/>
      <c r="AI301" s="69"/>
      <c r="AJ301" s="69"/>
      <c r="AK301" s="69"/>
    </row>
    <row r="302" spans="5:37" x14ac:dyDescent="0.25">
      <c r="E302" s="69"/>
      <c r="H302" s="69"/>
      <c r="I302" s="69"/>
      <c r="J302" s="69"/>
      <c r="L302" s="69"/>
      <c r="M302" s="69"/>
      <c r="N302" s="69"/>
      <c r="O302" s="69"/>
      <c r="V302" s="433"/>
      <c r="W302" s="434"/>
      <c r="Z302" s="69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  <c r="AK302" s="69"/>
    </row>
    <row r="303" spans="5:37" x14ac:dyDescent="0.25">
      <c r="E303" s="69"/>
      <c r="H303" s="69"/>
      <c r="I303" s="69"/>
      <c r="J303" s="69"/>
      <c r="L303" s="69"/>
      <c r="M303" s="69"/>
      <c r="N303" s="69"/>
      <c r="O303" s="69"/>
      <c r="V303" s="433"/>
      <c r="W303" s="434"/>
      <c r="Z303" s="69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</row>
    <row r="304" spans="5:37" x14ac:dyDescent="0.25">
      <c r="E304" s="69"/>
      <c r="H304" s="69"/>
      <c r="I304" s="69"/>
      <c r="J304" s="69"/>
      <c r="L304" s="69"/>
      <c r="M304" s="69"/>
      <c r="N304" s="69"/>
      <c r="O304" s="69"/>
      <c r="V304" s="433"/>
      <c r="W304" s="434"/>
      <c r="Z304" s="69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</row>
    <row r="305" spans="5:37" x14ac:dyDescent="0.25">
      <c r="E305" s="69"/>
      <c r="H305" s="69"/>
      <c r="I305" s="69"/>
      <c r="J305" s="69"/>
      <c r="L305" s="69"/>
      <c r="M305" s="69"/>
      <c r="N305" s="69"/>
      <c r="O305" s="69"/>
      <c r="V305" s="433"/>
      <c r="W305" s="434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</row>
    <row r="306" spans="5:37" x14ac:dyDescent="0.25">
      <c r="E306" s="69"/>
      <c r="H306" s="69"/>
      <c r="I306" s="69"/>
      <c r="J306" s="69"/>
      <c r="L306" s="69"/>
      <c r="M306" s="69"/>
      <c r="N306" s="69"/>
      <c r="O306" s="69"/>
      <c r="V306" s="433"/>
      <c r="W306" s="434"/>
      <c r="Z306" s="69"/>
      <c r="AA306" s="69"/>
      <c r="AB306" s="69"/>
      <c r="AC306" s="69"/>
      <c r="AD306" s="69"/>
      <c r="AE306" s="69"/>
      <c r="AF306" s="69"/>
      <c r="AG306" s="69"/>
      <c r="AH306" s="69"/>
      <c r="AI306" s="69"/>
      <c r="AJ306" s="69"/>
      <c r="AK306" s="69"/>
    </row>
    <row r="307" spans="5:37" x14ac:dyDescent="0.25">
      <c r="E307" s="69"/>
      <c r="H307" s="69"/>
      <c r="I307" s="69"/>
      <c r="J307" s="69"/>
      <c r="L307" s="69"/>
      <c r="M307" s="69"/>
      <c r="N307" s="69"/>
      <c r="O307" s="69"/>
      <c r="V307" s="433"/>
      <c r="W307" s="434"/>
      <c r="Z307" s="69"/>
      <c r="AA307" s="69"/>
      <c r="AB307" s="69"/>
      <c r="AC307" s="69"/>
      <c r="AD307" s="69"/>
      <c r="AE307" s="69"/>
      <c r="AF307" s="69"/>
      <c r="AG307" s="69"/>
      <c r="AH307" s="69"/>
      <c r="AI307" s="69"/>
      <c r="AJ307" s="69"/>
      <c r="AK307" s="69"/>
    </row>
    <row r="308" spans="5:37" x14ac:dyDescent="0.25">
      <c r="E308" s="69"/>
      <c r="H308" s="69"/>
      <c r="I308" s="69"/>
      <c r="J308" s="69"/>
      <c r="L308" s="69"/>
      <c r="M308" s="69"/>
      <c r="N308" s="69"/>
      <c r="O308" s="69"/>
      <c r="V308" s="433"/>
      <c r="W308" s="434"/>
      <c r="Z308" s="69"/>
      <c r="AA308" s="69"/>
      <c r="AB308" s="69"/>
      <c r="AC308" s="69"/>
      <c r="AD308" s="69"/>
      <c r="AE308" s="69"/>
      <c r="AF308" s="69"/>
      <c r="AG308" s="69"/>
      <c r="AH308" s="69"/>
      <c r="AI308" s="69"/>
      <c r="AJ308" s="69"/>
      <c r="AK308" s="69"/>
    </row>
    <row r="309" spans="5:37" x14ac:dyDescent="0.25">
      <c r="E309" s="69"/>
      <c r="H309" s="69"/>
      <c r="I309" s="69"/>
      <c r="J309" s="69"/>
      <c r="L309" s="69"/>
      <c r="M309" s="69"/>
      <c r="N309" s="69"/>
      <c r="O309" s="69"/>
      <c r="V309" s="433"/>
      <c r="W309" s="434"/>
      <c r="Z309" s="69"/>
      <c r="AA309" s="69"/>
      <c r="AB309" s="69"/>
      <c r="AC309" s="69"/>
      <c r="AD309" s="69"/>
      <c r="AE309" s="69"/>
      <c r="AF309" s="69"/>
      <c r="AG309" s="69"/>
      <c r="AH309" s="69"/>
      <c r="AI309" s="69"/>
      <c r="AJ309" s="69"/>
      <c r="AK309" s="69"/>
    </row>
    <row r="310" spans="5:37" x14ac:dyDescent="0.25">
      <c r="E310" s="69"/>
      <c r="H310" s="69"/>
      <c r="I310" s="69"/>
      <c r="J310" s="69"/>
      <c r="L310" s="69"/>
      <c r="M310" s="69"/>
      <c r="N310" s="69"/>
      <c r="O310" s="69"/>
      <c r="V310" s="433"/>
      <c r="W310" s="434"/>
      <c r="Z310" s="69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</row>
    <row r="311" spans="5:37" x14ac:dyDescent="0.25">
      <c r="E311" s="69"/>
      <c r="H311" s="69"/>
      <c r="I311" s="69"/>
      <c r="J311" s="69"/>
      <c r="L311" s="69"/>
      <c r="M311" s="69"/>
      <c r="N311" s="69"/>
      <c r="O311" s="69"/>
      <c r="V311" s="433"/>
      <c r="W311" s="434"/>
      <c r="Z311" s="69"/>
      <c r="AA311" s="69"/>
      <c r="AB311" s="69"/>
      <c r="AC311" s="69"/>
      <c r="AD311" s="69"/>
      <c r="AE311" s="69"/>
      <c r="AF311" s="69"/>
      <c r="AG311" s="69"/>
      <c r="AH311" s="69"/>
      <c r="AI311" s="69"/>
      <c r="AJ311" s="69"/>
      <c r="AK311" s="69"/>
    </row>
    <row r="312" spans="5:37" x14ac:dyDescent="0.25">
      <c r="E312" s="69"/>
      <c r="H312" s="69"/>
      <c r="I312" s="69"/>
      <c r="J312" s="69"/>
      <c r="L312" s="69"/>
      <c r="M312" s="69"/>
      <c r="N312" s="69"/>
      <c r="O312" s="69"/>
      <c r="V312" s="433"/>
      <c r="W312" s="434"/>
      <c r="Z312" s="69"/>
      <c r="AA312" s="69"/>
      <c r="AB312" s="69"/>
      <c r="AC312" s="69"/>
      <c r="AD312" s="69"/>
      <c r="AE312" s="69"/>
      <c r="AF312" s="69"/>
      <c r="AG312" s="69"/>
      <c r="AH312" s="69"/>
      <c r="AI312" s="69"/>
      <c r="AJ312" s="69"/>
      <c r="AK312" s="69"/>
    </row>
    <row r="313" spans="5:37" x14ac:dyDescent="0.25">
      <c r="E313" s="69"/>
      <c r="H313" s="69"/>
      <c r="I313" s="69"/>
      <c r="J313" s="69"/>
      <c r="L313" s="69"/>
      <c r="M313" s="69"/>
      <c r="N313" s="69"/>
      <c r="O313" s="69"/>
      <c r="V313" s="433"/>
      <c r="W313" s="434"/>
      <c r="Z313" s="69"/>
      <c r="AA313" s="69"/>
      <c r="AB313" s="69"/>
      <c r="AC313" s="69"/>
      <c r="AD313" s="69"/>
      <c r="AE313" s="69"/>
      <c r="AF313" s="69"/>
      <c r="AG313" s="69"/>
      <c r="AH313" s="69"/>
      <c r="AI313" s="69"/>
      <c r="AJ313" s="69"/>
      <c r="AK313" s="69"/>
    </row>
    <row r="314" spans="5:37" x14ac:dyDescent="0.25">
      <c r="E314" s="69"/>
      <c r="H314" s="69"/>
      <c r="I314" s="69"/>
      <c r="J314" s="69"/>
      <c r="L314" s="69"/>
      <c r="M314" s="69"/>
      <c r="N314" s="69"/>
      <c r="O314" s="69"/>
      <c r="V314" s="433"/>
      <c r="W314" s="434"/>
      <c r="Z314" s="69"/>
      <c r="AA314" s="69"/>
      <c r="AB314" s="69"/>
      <c r="AC314" s="69"/>
      <c r="AD314" s="69"/>
      <c r="AE314" s="69"/>
      <c r="AF314" s="69"/>
      <c r="AG314" s="69"/>
      <c r="AH314" s="69"/>
      <c r="AI314" s="69"/>
      <c r="AJ314" s="69"/>
      <c r="AK314" s="69"/>
    </row>
    <row r="315" spans="5:37" x14ac:dyDescent="0.25">
      <c r="E315" s="69"/>
      <c r="H315" s="69"/>
      <c r="I315" s="69"/>
      <c r="J315" s="69"/>
      <c r="L315" s="69"/>
      <c r="M315" s="69"/>
      <c r="N315" s="69"/>
      <c r="O315" s="69"/>
      <c r="V315" s="433"/>
      <c r="W315" s="434"/>
      <c r="Z315" s="69"/>
      <c r="AA315" s="69"/>
      <c r="AB315" s="69"/>
      <c r="AC315" s="69"/>
      <c r="AD315" s="69"/>
      <c r="AE315" s="69"/>
      <c r="AF315" s="69"/>
      <c r="AG315" s="69"/>
      <c r="AH315" s="69"/>
      <c r="AI315" s="69"/>
      <c r="AJ315" s="69"/>
      <c r="AK315" s="69"/>
    </row>
    <row r="316" spans="5:37" x14ac:dyDescent="0.25">
      <c r="E316" s="69"/>
      <c r="H316" s="69"/>
      <c r="I316" s="69"/>
      <c r="J316" s="69"/>
      <c r="L316" s="69"/>
      <c r="M316" s="69"/>
      <c r="N316" s="69"/>
      <c r="O316" s="69"/>
      <c r="V316" s="433"/>
      <c r="W316" s="434"/>
      <c r="Z316" s="69"/>
      <c r="AA316" s="69"/>
      <c r="AB316" s="69"/>
      <c r="AC316" s="69"/>
      <c r="AD316" s="69"/>
      <c r="AE316" s="69"/>
      <c r="AF316" s="69"/>
      <c r="AG316" s="69"/>
      <c r="AH316" s="69"/>
      <c r="AI316" s="69"/>
      <c r="AJ316" s="69"/>
      <c r="AK316" s="69"/>
    </row>
    <row r="317" spans="5:37" x14ac:dyDescent="0.25">
      <c r="E317" s="69"/>
      <c r="H317" s="69"/>
      <c r="I317" s="69"/>
      <c r="J317" s="69"/>
      <c r="L317" s="69"/>
      <c r="M317" s="69"/>
      <c r="N317" s="69"/>
      <c r="O317" s="69"/>
      <c r="V317" s="433"/>
      <c r="W317" s="434"/>
      <c r="Z317" s="69"/>
      <c r="AA317" s="69"/>
      <c r="AB317" s="69"/>
      <c r="AC317" s="69"/>
      <c r="AD317" s="69"/>
      <c r="AE317" s="69"/>
      <c r="AF317" s="69"/>
      <c r="AG317" s="69"/>
      <c r="AH317" s="69"/>
      <c r="AI317" s="69"/>
      <c r="AJ317" s="69"/>
      <c r="AK317" s="69"/>
    </row>
    <row r="318" spans="5:37" x14ac:dyDescent="0.25">
      <c r="E318" s="69"/>
      <c r="H318" s="69"/>
      <c r="I318" s="69"/>
      <c r="J318" s="69"/>
      <c r="L318" s="69"/>
      <c r="M318" s="69"/>
      <c r="N318" s="69"/>
      <c r="O318" s="69"/>
      <c r="V318" s="433"/>
      <c r="W318" s="434"/>
      <c r="Z318" s="69"/>
      <c r="AA318" s="69"/>
      <c r="AB318" s="69"/>
      <c r="AC318" s="69"/>
      <c r="AD318" s="69"/>
      <c r="AE318" s="69"/>
      <c r="AF318" s="69"/>
      <c r="AG318" s="69"/>
      <c r="AH318" s="69"/>
      <c r="AI318" s="69"/>
      <c r="AJ318" s="69"/>
      <c r="AK318" s="69"/>
    </row>
    <row r="319" spans="5:37" x14ac:dyDescent="0.25">
      <c r="E319" s="69"/>
      <c r="H319" s="69"/>
      <c r="I319" s="69"/>
      <c r="J319" s="69"/>
      <c r="L319" s="69"/>
      <c r="M319" s="69"/>
      <c r="N319" s="69"/>
      <c r="O319" s="69"/>
      <c r="V319" s="433"/>
      <c r="W319" s="434"/>
      <c r="Z319" s="69"/>
      <c r="AA319" s="69"/>
      <c r="AB319" s="69"/>
      <c r="AC319" s="69"/>
      <c r="AD319" s="69"/>
      <c r="AE319" s="69"/>
      <c r="AF319" s="69"/>
      <c r="AG319" s="69"/>
      <c r="AH319" s="69"/>
      <c r="AI319" s="69"/>
      <c r="AJ319" s="69"/>
      <c r="AK319" s="69"/>
    </row>
    <row r="320" spans="5:37" x14ac:dyDescent="0.25">
      <c r="E320" s="69"/>
      <c r="H320" s="69"/>
      <c r="I320" s="69"/>
      <c r="J320" s="69"/>
      <c r="L320" s="69"/>
      <c r="M320" s="69"/>
      <c r="N320" s="69"/>
      <c r="O320" s="69"/>
      <c r="V320" s="433"/>
      <c r="W320" s="434"/>
      <c r="Z320" s="69"/>
      <c r="AA320" s="69"/>
      <c r="AB320" s="69"/>
      <c r="AC320" s="69"/>
      <c r="AD320" s="69"/>
      <c r="AE320" s="69"/>
      <c r="AF320" s="69"/>
      <c r="AG320" s="69"/>
      <c r="AH320" s="69"/>
      <c r="AI320" s="69"/>
      <c r="AJ320" s="69"/>
      <c r="AK320" s="69"/>
    </row>
    <row r="321" spans="5:37" x14ac:dyDescent="0.25">
      <c r="E321" s="69"/>
      <c r="H321" s="69"/>
      <c r="I321" s="69"/>
      <c r="J321" s="69"/>
      <c r="L321" s="69"/>
      <c r="M321" s="69"/>
      <c r="N321" s="69"/>
      <c r="O321" s="69"/>
      <c r="V321" s="433"/>
      <c r="W321" s="434"/>
      <c r="Z321" s="69"/>
      <c r="AA321" s="69"/>
      <c r="AB321" s="69"/>
      <c r="AC321" s="69"/>
      <c r="AD321" s="69"/>
      <c r="AE321" s="69"/>
      <c r="AF321" s="69"/>
      <c r="AG321" s="69"/>
      <c r="AH321" s="69"/>
      <c r="AI321" s="69"/>
      <c r="AJ321" s="69"/>
      <c r="AK321" s="69"/>
    </row>
    <row r="322" spans="5:37" x14ac:dyDescent="0.25">
      <c r="E322" s="69"/>
      <c r="H322" s="69"/>
      <c r="I322" s="69"/>
      <c r="J322" s="69"/>
      <c r="L322" s="69"/>
      <c r="M322" s="69"/>
      <c r="N322" s="69"/>
      <c r="O322" s="69"/>
      <c r="V322" s="433"/>
      <c r="W322" s="434"/>
      <c r="Z322" s="69"/>
      <c r="AA322" s="69"/>
      <c r="AB322" s="69"/>
      <c r="AC322" s="69"/>
      <c r="AD322" s="69"/>
      <c r="AE322" s="69"/>
      <c r="AF322" s="69"/>
      <c r="AG322" s="69"/>
      <c r="AH322" s="69"/>
      <c r="AI322" s="69"/>
      <c r="AJ322" s="69"/>
      <c r="AK322" s="69"/>
    </row>
    <row r="323" spans="5:37" x14ac:dyDescent="0.25">
      <c r="E323" s="69"/>
      <c r="H323" s="69"/>
      <c r="I323" s="69"/>
      <c r="J323" s="69"/>
      <c r="L323" s="69"/>
      <c r="M323" s="69"/>
      <c r="N323" s="69"/>
      <c r="O323" s="69"/>
      <c r="V323" s="433"/>
      <c r="W323" s="434"/>
      <c r="Z323" s="69"/>
      <c r="AA323" s="69"/>
      <c r="AB323" s="69"/>
      <c r="AC323" s="69"/>
      <c r="AD323" s="69"/>
      <c r="AE323" s="69"/>
      <c r="AF323" s="69"/>
      <c r="AG323" s="69"/>
      <c r="AH323" s="69"/>
      <c r="AI323" s="69"/>
      <c r="AJ323" s="69"/>
      <c r="AK323" s="69"/>
    </row>
    <row r="324" spans="5:37" x14ac:dyDescent="0.25">
      <c r="E324" s="69"/>
      <c r="H324" s="69"/>
      <c r="I324" s="69"/>
      <c r="J324" s="69"/>
      <c r="L324" s="69"/>
      <c r="M324" s="69"/>
      <c r="N324" s="69"/>
      <c r="O324" s="69"/>
      <c r="V324" s="433"/>
      <c r="W324" s="434"/>
      <c r="Z324" s="69"/>
      <c r="AA324" s="69"/>
      <c r="AB324" s="69"/>
      <c r="AC324" s="69"/>
      <c r="AD324" s="69"/>
      <c r="AE324" s="69"/>
      <c r="AF324" s="69"/>
      <c r="AG324" s="69"/>
      <c r="AH324" s="69"/>
      <c r="AI324" s="69"/>
      <c r="AJ324" s="69"/>
      <c r="AK324" s="69"/>
    </row>
    <row r="325" spans="5:37" x14ac:dyDescent="0.25">
      <c r="E325" s="69"/>
      <c r="H325" s="69"/>
      <c r="I325" s="69"/>
      <c r="J325" s="69"/>
      <c r="L325" s="69"/>
      <c r="M325" s="69"/>
      <c r="N325" s="69"/>
      <c r="O325" s="69"/>
      <c r="V325" s="433"/>
      <c r="W325" s="434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/>
      <c r="AK325" s="69"/>
    </row>
    <row r="326" spans="5:37" x14ac:dyDescent="0.25">
      <c r="E326" s="69"/>
      <c r="H326" s="69"/>
      <c r="I326" s="69"/>
      <c r="J326" s="69"/>
      <c r="L326" s="69"/>
      <c r="M326" s="69"/>
      <c r="N326" s="69"/>
      <c r="O326" s="69"/>
      <c r="V326" s="433"/>
      <c r="W326" s="434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/>
      <c r="AK326" s="69"/>
    </row>
    <row r="327" spans="5:37" x14ac:dyDescent="0.25">
      <c r="E327" s="69"/>
      <c r="H327" s="69"/>
      <c r="I327" s="69"/>
      <c r="J327" s="69"/>
      <c r="L327" s="69"/>
      <c r="M327" s="69"/>
      <c r="N327" s="69"/>
      <c r="O327" s="69"/>
      <c r="V327" s="433"/>
      <c r="W327" s="434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/>
      <c r="AK327" s="69"/>
    </row>
    <row r="328" spans="5:37" x14ac:dyDescent="0.25">
      <c r="E328" s="69"/>
      <c r="H328" s="69"/>
      <c r="I328" s="69"/>
      <c r="J328" s="69"/>
      <c r="L328" s="69"/>
      <c r="M328" s="69"/>
      <c r="N328" s="69"/>
      <c r="O328" s="69"/>
      <c r="V328" s="433"/>
      <c r="W328" s="434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/>
      <c r="AK328" s="69"/>
    </row>
    <row r="329" spans="5:37" x14ac:dyDescent="0.25">
      <c r="E329" s="69"/>
      <c r="H329" s="69"/>
      <c r="I329" s="69"/>
      <c r="J329" s="69"/>
      <c r="L329" s="69"/>
      <c r="M329" s="69"/>
      <c r="N329" s="69"/>
      <c r="O329" s="69"/>
      <c r="V329" s="433"/>
      <c r="W329" s="434"/>
      <c r="Z329" s="69"/>
      <c r="AA329" s="69"/>
      <c r="AB329" s="69"/>
      <c r="AC329" s="69"/>
      <c r="AD329" s="69"/>
      <c r="AE329" s="69"/>
      <c r="AF329" s="69"/>
      <c r="AG329" s="69"/>
      <c r="AH329" s="69"/>
      <c r="AI329" s="69"/>
      <c r="AJ329" s="69"/>
      <c r="AK329" s="69"/>
    </row>
    <row r="330" spans="5:37" x14ac:dyDescent="0.25">
      <c r="E330" s="69"/>
      <c r="H330" s="69"/>
      <c r="I330" s="69"/>
      <c r="J330" s="69"/>
      <c r="L330" s="69"/>
      <c r="M330" s="69"/>
      <c r="N330" s="69"/>
      <c r="O330" s="69"/>
      <c r="V330" s="433"/>
      <c r="W330" s="434"/>
      <c r="Z330" s="69"/>
      <c r="AA330" s="69"/>
      <c r="AB330" s="69"/>
      <c r="AC330" s="69"/>
      <c r="AD330" s="69"/>
      <c r="AE330" s="69"/>
      <c r="AF330" s="69"/>
      <c r="AG330" s="69"/>
      <c r="AH330" s="69"/>
      <c r="AI330" s="69"/>
      <c r="AJ330" s="69"/>
      <c r="AK330" s="69"/>
    </row>
    <row r="331" spans="5:37" x14ac:dyDescent="0.25">
      <c r="E331" s="69"/>
      <c r="H331" s="69"/>
      <c r="I331" s="69"/>
      <c r="J331" s="69"/>
      <c r="L331" s="69"/>
      <c r="M331" s="69"/>
      <c r="N331" s="69"/>
      <c r="O331" s="69"/>
      <c r="V331" s="433"/>
      <c r="W331" s="434"/>
      <c r="Z331" s="69"/>
      <c r="AA331" s="69"/>
      <c r="AB331" s="69"/>
      <c r="AC331" s="69"/>
      <c r="AD331" s="69"/>
      <c r="AE331" s="69"/>
      <c r="AF331" s="69"/>
      <c r="AG331" s="69"/>
      <c r="AH331" s="69"/>
      <c r="AI331" s="69"/>
      <c r="AJ331" s="69"/>
      <c r="AK331" s="69"/>
    </row>
    <row r="332" spans="5:37" x14ac:dyDescent="0.25">
      <c r="E332" s="69"/>
      <c r="H332" s="69"/>
      <c r="I332" s="69"/>
      <c r="J332" s="69"/>
      <c r="L332" s="69"/>
      <c r="M332" s="69"/>
      <c r="N332" s="69"/>
      <c r="O332" s="69"/>
      <c r="V332" s="433"/>
      <c r="W332" s="434"/>
      <c r="Z332" s="69"/>
      <c r="AA332" s="69"/>
      <c r="AB332" s="69"/>
      <c r="AC332" s="69"/>
      <c r="AD332" s="69"/>
      <c r="AE332" s="69"/>
      <c r="AF332" s="69"/>
      <c r="AG332" s="69"/>
      <c r="AH332" s="69"/>
      <c r="AI332" s="69"/>
      <c r="AJ332" s="69"/>
      <c r="AK332" s="69"/>
    </row>
    <row r="333" spans="5:37" x14ac:dyDescent="0.25">
      <c r="E333" s="69"/>
      <c r="H333" s="69"/>
      <c r="I333" s="69"/>
      <c r="J333" s="69"/>
      <c r="L333" s="69"/>
      <c r="M333" s="69"/>
      <c r="N333" s="69"/>
      <c r="O333" s="69"/>
      <c r="V333" s="433"/>
      <c r="W333" s="434"/>
      <c r="Z333" s="69"/>
      <c r="AA333" s="69"/>
      <c r="AB333" s="69"/>
      <c r="AC333" s="69"/>
      <c r="AD333" s="69"/>
      <c r="AE333" s="69"/>
      <c r="AF333" s="69"/>
      <c r="AG333" s="69"/>
      <c r="AH333" s="69"/>
      <c r="AI333" s="69"/>
      <c r="AJ333" s="69"/>
      <c r="AK333" s="69"/>
    </row>
    <row r="334" spans="5:37" x14ac:dyDescent="0.25">
      <c r="E334" s="69"/>
      <c r="H334" s="69"/>
      <c r="I334" s="69"/>
      <c r="J334" s="69"/>
      <c r="L334" s="69"/>
      <c r="M334" s="69"/>
      <c r="N334" s="69"/>
      <c r="O334" s="69"/>
      <c r="V334" s="433"/>
      <c r="W334" s="434"/>
      <c r="Z334" s="69"/>
      <c r="AA334" s="69"/>
      <c r="AB334" s="69"/>
      <c r="AC334" s="69"/>
      <c r="AD334" s="69"/>
      <c r="AE334" s="69"/>
      <c r="AF334" s="69"/>
      <c r="AG334" s="69"/>
      <c r="AH334" s="69"/>
      <c r="AI334" s="69"/>
      <c r="AJ334" s="69"/>
      <c r="AK334" s="69"/>
    </row>
    <row r="335" spans="5:37" x14ac:dyDescent="0.25">
      <c r="E335" s="69"/>
      <c r="H335" s="69"/>
      <c r="I335" s="69"/>
      <c r="J335" s="69"/>
      <c r="L335" s="69"/>
      <c r="M335" s="69"/>
      <c r="N335" s="69"/>
      <c r="O335" s="69"/>
      <c r="V335" s="433"/>
      <c r="W335" s="434"/>
      <c r="Z335" s="69"/>
      <c r="AA335" s="69"/>
      <c r="AB335" s="69"/>
      <c r="AC335" s="69"/>
      <c r="AD335" s="69"/>
      <c r="AE335" s="69"/>
      <c r="AF335" s="69"/>
      <c r="AG335" s="69"/>
      <c r="AH335" s="69"/>
      <c r="AI335" s="69"/>
      <c r="AJ335" s="69"/>
      <c r="AK335" s="69"/>
    </row>
    <row r="336" spans="5:37" x14ac:dyDescent="0.25">
      <c r="E336" s="69"/>
      <c r="H336" s="69"/>
      <c r="I336" s="69"/>
      <c r="J336" s="69"/>
      <c r="L336" s="69"/>
      <c r="M336" s="69"/>
      <c r="N336" s="69"/>
      <c r="O336" s="69"/>
      <c r="V336" s="433"/>
      <c r="W336" s="434"/>
      <c r="Z336" s="69"/>
      <c r="AA336" s="69"/>
      <c r="AB336" s="69"/>
      <c r="AC336" s="69"/>
      <c r="AD336" s="69"/>
      <c r="AE336" s="69"/>
      <c r="AF336" s="69"/>
      <c r="AG336" s="69"/>
      <c r="AH336" s="69"/>
      <c r="AI336" s="69"/>
      <c r="AJ336" s="69"/>
      <c r="AK336" s="69"/>
    </row>
    <row r="337" spans="5:37" x14ac:dyDescent="0.25">
      <c r="E337" s="69"/>
      <c r="H337" s="69"/>
      <c r="I337" s="69"/>
      <c r="J337" s="69"/>
      <c r="L337" s="69"/>
      <c r="M337" s="69"/>
      <c r="N337" s="69"/>
      <c r="O337" s="69"/>
      <c r="V337" s="433"/>
      <c r="W337" s="434"/>
      <c r="Z337" s="69"/>
      <c r="AA337" s="69"/>
      <c r="AB337" s="69"/>
      <c r="AC337" s="69"/>
      <c r="AD337" s="69"/>
      <c r="AE337" s="69"/>
      <c r="AF337" s="69"/>
      <c r="AG337" s="69"/>
      <c r="AH337" s="69"/>
      <c r="AI337" s="69"/>
      <c r="AJ337" s="69"/>
      <c r="AK337" s="69"/>
    </row>
    <row r="338" spans="5:37" x14ac:dyDescent="0.25">
      <c r="E338" s="69"/>
      <c r="H338" s="69"/>
      <c r="I338" s="69"/>
      <c r="J338" s="69"/>
      <c r="L338" s="69"/>
      <c r="M338" s="69"/>
      <c r="N338" s="69"/>
      <c r="O338" s="69"/>
      <c r="V338" s="433"/>
      <c r="W338" s="434"/>
      <c r="Z338" s="69"/>
      <c r="AA338" s="69"/>
      <c r="AB338" s="69"/>
      <c r="AC338" s="69"/>
      <c r="AD338" s="69"/>
      <c r="AE338" s="69"/>
      <c r="AF338" s="69"/>
      <c r="AG338" s="69"/>
      <c r="AH338" s="69"/>
      <c r="AI338" s="69"/>
      <c r="AJ338" s="69"/>
      <c r="AK338" s="69"/>
    </row>
    <row r="339" spans="5:37" x14ac:dyDescent="0.25">
      <c r="E339" s="69"/>
      <c r="H339" s="69"/>
      <c r="I339" s="69"/>
      <c r="J339" s="69"/>
      <c r="L339" s="69"/>
      <c r="M339" s="69"/>
      <c r="N339" s="69"/>
      <c r="O339" s="69"/>
      <c r="V339" s="433"/>
      <c r="W339" s="434"/>
      <c r="Z339" s="69"/>
      <c r="AA339" s="69"/>
      <c r="AB339" s="69"/>
      <c r="AC339" s="69"/>
      <c r="AD339" s="69"/>
      <c r="AE339" s="69"/>
      <c r="AF339" s="69"/>
      <c r="AG339" s="69"/>
      <c r="AH339" s="69"/>
      <c r="AI339" s="69"/>
      <c r="AJ339" s="69"/>
      <c r="AK339" s="69"/>
    </row>
    <row r="340" spans="5:37" x14ac:dyDescent="0.25">
      <c r="E340" s="69"/>
      <c r="H340" s="69"/>
      <c r="I340" s="69"/>
      <c r="J340" s="69"/>
      <c r="L340" s="69"/>
      <c r="M340" s="69"/>
      <c r="N340" s="69"/>
      <c r="O340" s="69"/>
      <c r="V340" s="433"/>
      <c r="W340" s="434"/>
      <c r="Z340" s="69"/>
      <c r="AA340" s="69"/>
      <c r="AB340" s="69"/>
      <c r="AC340" s="69"/>
      <c r="AD340" s="69"/>
      <c r="AE340" s="69"/>
      <c r="AF340" s="69"/>
      <c r="AG340" s="69"/>
      <c r="AH340" s="69"/>
      <c r="AI340" s="69"/>
      <c r="AJ340" s="69"/>
      <c r="AK340" s="69"/>
    </row>
    <row r="341" spans="5:37" x14ac:dyDescent="0.25">
      <c r="E341" s="69"/>
      <c r="H341" s="69"/>
      <c r="I341" s="69"/>
      <c r="J341" s="69"/>
      <c r="L341" s="69"/>
      <c r="M341" s="69"/>
      <c r="N341" s="69"/>
      <c r="O341" s="69"/>
      <c r="V341" s="433"/>
      <c r="W341" s="434"/>
      <c r="Z341" s="69"/>
      <c r="AA341" s="69"/>
      <c r="AB341" s="69"/>
      <c r="AC341" s="69"/>
      <c r="AD341" s="69"/>
      <c r="AE341" s="69"/>
      <c r="AF341" s="69"/>
      <c r="AG341" s="69"/>
      <c r="AH341" s="69"/>
      <c r="AI341" s="69"/>
      <c r="AJ341" s="69"/>
      <c r="AK341" s="69"/>
    </row>
    <row r="342" spans="5:37" x14ac:dyDescent="0.25">
      <c r="E342" s="69"/>
      <c r="H342" s="69"/>
      <c r="I342" s="69"/>
      <c r="J342" s="69"/>
      <c r="L342" s="69"/>
      <c r="M342" s="69"/>
      <c r="N342" s="69"/>
      <c r="O342" s="69"/>
      <c r="V342" s="433"/>
      <c r="W342" s="434"/>
      <c r="Z342" s="69"/>
      <c r="AA342" s="69"/>
      <c r="AB342" s="69"/>
      <c r="AC342" s="69"/>
      <c r="AD342" s="69"/>
      <c r="AE342" s="69"/>
      <c r="AF342" s="69"/>
      <c r="AG342" s="69"/>
      <c r="AH342" s="69"/>
      <c r="AI342" s="69"/>
      <c r="AJ342" s="69"/>
      <c r="AK342" s="69"/>
    </row>
    <row r="343" spans="5:37" x14ac:dyDescent="0.25">
      <c r="E343" s="69"/>
      <c r="H343" s="69"/>
      <c r="I343" s="69"/>
      <c r="J343" s="69"/>
      <c r="L343" s="69"/>
      <c r="M343" s="69"/>
      <c r="N343" s="69"/>
      <c r="O343" s="69"/>
      <c r="V343" s="433"/>
      <c r="W343" s="434"/>
      <c r="Z343" s="69"/>
      <c r="AA343" s="69"/>
      <c r="AB343" s="69"/>
      <c r="AC343" s="69"/>
      <c r="AD343" s="69"/>
      <c r="AE343" s="69"/>
      <c r="AF343" s="69"/>
      <c r="AG343" s="69"/>
      <c r="AH343" s="69"/>
      <c r="AI343" s="69"/>
      <c r="AJ343" s="69"/>
      <c r="AK343" s="69"/>
    </row>
    <row r="344" spans="5:37" x14ac:dyDescent="0.25">
      <c r="E344" s="69"/>
      <c r="H344" s="69"/>
      <c r="I344" s="69"/>
      <c r="J344" s="69"/>
      <c r="L344" s="69"/>
      <c r="M344" s="69"/>
      <c r="N344" s="69"/>
      <c r="O344" s="69"/>
      <c r="V344" s="433"/>
      <c r="W344" s="434"/>
      <c r="Z344" s="69"/>
      <c r="AA344" s="69"/>
      <c r="AB344" s="69"/>
      <c r="AC344" s="69"/>
      <c r="AD344" s="69"/>
      <c r="AE344" s="69"/>
      <c r="AF344" s="69"/>
      <c r="AG344" s="69"/>
      <c r="AH344" s="69"/>
      <c r="AI344" s="69"/>
      <c r="AJ344" s="69"/>
      <c r="AK344" s="69"/>
    </row>
    <row r="345" spans="5:37" x14ac:dyDescent="0.25">
      <c r="E345" s="69"/>
      <c r="H345" s="69"/>
      <c r="I345" s="69"/>
      <c r="J345" s="69"/>
      <c r="L345" s="69"/>
      <c r="M345" s="69"/>
      <c r="N345" s="69"/>
      <c r="O345" s="69"/>
      <c r="V345" s="433"/>
      <c r="W345" s="434"/>
      <c r="Z345" s="69"/>
      <c r="AA345" s="69"/>
      <c r="AB345" s="69"/>
      <c r="AC345" s="69"/>
      <c r="AD345" s="69"/>
      <c r="AE345" s="69"/>
      <c r="AF345" s="69"/>
      <c r="AG345" s="69"/>
      <c r="AH345" s="69"/>
      <c r="AI345" s="69"/>
      <c r="AJ345" s="69"/>
      <c r="AK345" s="69"/>
    </row>
    <row r="346" spans="5:37" x14ac:dyDescent="0.25">
      <c r="E346" s="69"/>
      <c r="H346" s="69"/>
      <c r="I346" s="69"/>
      <c r="J346" s="69"/>
      <c r="L346" s="69"/>
      <c r="M346" s="69"/>
      <c r="N346" s="69"/>
      <c r="O346" s="69"/>
      <c r="V346" s="433"/>
      <c r="W346" s="434"/>
      <c r="Z346" s="69"/>
      <c r="AA346" s="69"/>
      <c r="AB346" s="69"/>
      <c r="AC346" s="69"/>
      <c r="AD346" s="69"/>
      <c r="AE346" s="69"/>
      <c r="AF346" s="69"/>
      <c r="AG346" s="69"/>
      <c r="AH346" s="69"/>
      <c r="AI346" s="69"/>
      <c r="AJ346" s="69"/>
      <c r="AK346" s="69"/>
    </row>
    <row r="347" spans="5:37" x14ac:dyDescent="0.25">
      <c r="E347" s="69"/>
      <c r="H347" s="69"/>
      <c r="I347" s="69"/>
      <c r="J347" s="69"/>
      <c r="L347" s="69"/>
      <c r="M347" s="69"/>
      <c r="N347" s="69"/>
      <c r="O347" s="69"/>
      <c r="V347" s="433"/>
      <c r="W347" s="434"/>
      <c r="Z347" s="69"/>
      <c r="AA347" s="69"/>
      <c r="AB347" s="69"/>
      <c r="AC347" s="69"/>
      <c r="AD347" s="69"/>
      <c r="AE347" s="69"/>
      <c r="AF347" s="69"/>
      <c r="AG347" s="69"/>
      <c r="AH347" s="69"/>
      <c r="AI347" s="69"/>
      <c r="AJ347" s="69"/>
      <c r="AK347" s="69"/>
    </row>
    <row r="348" spans="5:37" x14ac:dyDescent="0.25">
      <c r="E348" s="69"/>
      <c r="H348" s="69"/>
      <c r="I348" s="69"/>
      <c r="J348" s="69"/>
      <c r="L348" s="69"/>
      <c r="M348" s="69"/>
      <c r="N348" s="69"/>
      <c r="O348" s="69"/>
      <c r="V348" s="433"/>
      <c r="W348" s="434"/>
      <c r="Z348" s="69"/>
      <c r="AA348" s="69"/>
      <c r="AB348" s="69"/>
      <c r="AC348" s="69"/>
      <c r="AD348" s="69"/>
      <c r="AE348" s="69"/>
      <c r="AF348" s="69"/>
      <c r="AG348" s="69"/>
      <c r="AH348" s="69"/>
      <c r="AI348" s="69"/>
      <c r="AJ348" s="69"/>
      <c r="AK348" s="69"/>
    </row>
    <row r="349" spans="5:37" x14ac:dyDescent="0.25">
      <c r="E349" s="69"/>
      <c r="H349" s="69"/>
      <c r="I349" s="69"/>
      <c r="J349" s="69"/>
      <c r="L349" s="69"/>
      <c r="M349" s="69"/>
      <c r="N349" s="69"/>
      <c r="O349" s="69"/>
      <c r="V349" s="433"/>
      <c r="W349" s="434"/>
      <c r="Z349" s="69"/>
      <c r="AA349" s="69"/>
      <c r="AB349" s="69"/>
      <c r="AC349" s="69"/>
      <c r="AD349" s="69"/>
      <c r="AE349" s="69"/>
      <c r="AF349" s="69"/>
      <c r="AG349" s="69"/>
      <c r="AH349" s="69"/>
      <c r="AI349" s="69"/>
      <c r="AJ349" s="69"/>
      <c r="AK349" s="69"/>
    </row>
    <row r="350" spans="5:37" x14ac:dyDescent="0.25">
      <c r="E350" s="69"/>
      <c r="H350" s="69"/>
      <c r="I350" s="69"/>
      <c r="J350" s="69"/>
      <c r="L350" s="69"/>
      <c r="M350" s="69"/>
      <c r="N350" s="69"/>
      <c r="O350" s="69"/>
      <c r="V350" s="433"/>
      <c r="W350" s="434"/>
      <c r="Z350" s="69"/>
      <c r="AA350" s="69"/>
      <c r="AB350" s="69"/>
      <c r="AC350" s="69"/>
      <c r="AD350" s="69"/>
      <c r="AE350" s="69"/>
      <c r="AF350" s="69"/>
      <c r="AG350" s="69"/>
      <c r="AH350" s="69"/>
      <c r="AI350" s="69"/>
      <c r="AJ350" s="69"/>
      <c r="AK350" s="69"/>
    </row>
    <row r="351" spans="5:37" x14ac:dyDescent="0.25">
      <c r="E351" s="69"/>
      <c r="H351" s="69"/>
      <c r="I351" s="69"/>
      <c r="J351" s="69"/>
      <c r="L351" s="69"/>
      <c r="M351" s="69"/>
      <c r="N351" s="69"/>
      <c r="O351" s="69"/>
      <c r="V351" s="433"/>
      <c r="W351" s="434"/>
      <c r="Z351" s="69"/>
      <c r="AA351" s="69"/>
      <c r="AB351" s="69"/>
      <c r="AC351" s="69"/>
      <c r="AD351" s="69"/>
      <c r="AE351" s="69"/>
      <c r="AF351" s="69"/>
      <c r="AG351" s="69"/>
      <c r="AH351" s="69"/>
      <c r="AI351" s="69"/>
      <c r="AJ351" s="69"/>
      <c r="AK351" s="69"/>
    </row>
    <row r="352" spans="5:37" x14ac:dyDescent="0.25">
      <c r="E352" s="69"/>
      <c r="H352" s="69"/>
      <c r="I352" s="69"/>
      <c r="J352" s="69"/>
      <c r="L352" s="69"/>
      <c r="M352" s="69"/>
      <c r="N352" s="69"/>
      <c r="O352" s="69"/>
      <c r="V352" s="433"/>
      <c r="W352" s="434"/>
      <c r="Z352" s="69"/>
      <c r="AA352" s="69"/>
      <c r="AB352" s="69"/>
      <c r="AC352" s="69"/>
      <c r="AD352" s="69"/>
      <c r="AE352" s="69"/>
      <c r="AF352" s="69"/>
      <c r="AG352" s="69"/>
      <c r="AH352" s="69"/>
      <c r="AI352" s="69"/>
      <c r="AJ352" s="69"/>
      <c r="AK352" s="69"/>
    </row>
    <row r="353" spans="5:37" x14ac:dyDescent="0.25">
      <c r="E353" s="69"/>
      <c r="H353" s="69"/>
      <c r="I353" s="69"/>
      <c r="J353" s="69"/>
      <c r="L353" s="69"/>
      <c r="M353" s="69"/>
      <c r="N353" s="69"/>
      <c r="O353" s="69"/>
      <c r="V353" s="433"/>
      <c r="W353" s="434"/>
      <c r="Z353" s="69"/>
      <c r="AA353" s="69"/>
      <c r="AB353" s="69"/>
      <c r="AC353" s="69"/>
      <c r="AD353" s="69"/>
      <c r="AE353" s="69"/>
      <c r="AF353" s="69"/>
      <c r="AG353" s="69"/>
      <c r="AH353" s="69"/>
      <c r="AI353" s="69"/>
      <c r="AJ353" s="69"/>
      <c r="AK353" s="69"/>
    </row>
    <row r="354" spans="5:37" x14ac:dyDescent="0.25">
      <c r="E354" s="69"/>
      <c r="H354" s="69"/>
      <c r="I354" s="69"/>
      <c r="J354" s="69"/>
      <c r="L354" s="69"/>
      <c r="M354" s="69"/>
      <c r="N354" s="69"/>
      <c r="O354" s="69"/>
      <c r="V354" s="433"/>
      <c r="W354" s="434"/>
      <c r="Z354" s="69"/>
      <c r="AA354" s="69"/>
      <c r="AB354" s="69"/>
      <c r="AC354" s="69"/>
      <c r="AD354" s="69"/>
      <c r="AE354" s="69"/>
      <c r="AF354" s="69"/>
      <c r="AG354" s="69"/>
      <c r="AH354" s="69"/>
      <c r="AI354" s="69"/>
      <c r="AJ354" s="69"/>
      <c r="AK354" s="69"/>
    </row>
    <row r="355" spans="5:37" x14ac:dyDescent="0.25">
      <c r="E355" s="69"/>
      <c r="H355" s="69"/>
      <c r="I355" s="69"/>
      <c r="J355" s="69"/>
      <c r="L355" s="69"/>
      <c r="M355" s="69"/>
      <c r="N355" s="69"/>
      <c r="O355" s="69"/>
      <c r="V355" s="433"/>
      <c r="W355" s="434"/>
      <c r="Z355" s="69"/>
      <c r="AA355" s="69"/>
      <c r="AB355" s="69"/>
      <c r="AC355" s="69"/>
      <c r="AD355" s="69"/>
      <c r="AE355" s="69"/>
      <c r="AF355" s="69"/>
      <c r="AG355" s="69"/>
      <c r="AH355" s="69"/>
      <c r="AI355" s="69"/>
      <c r="AJ355" s="69"/>
      <c r="AK355" s="69"/>
    </row>
    <row r="356" spans="5:37" x14ac:dyDescent="0.25">
      <c r="E356" s="69"/>
      <c r="H356" s="69"/>
      <c r="I356" s="69"/>
      <c r="J356" s="69"/>
      <c r="L356" s="69"/>
      <c r="M356" s="69"/>
      <c r="N356" s="69"/>
      <c r="O356" s="69"/>
      <c r="V356" s="433"/>
      <c r="W356" s="434"/>
      <c r="Z356" s="69"/>
      <c r="AA356" s="69"/>
      <c r="AB356" s="69"/>
      <c r="AC356" s="69"/>
      <c r="AD356" s="69"/>
      <c r="AE356" s="69"/>
      <c r="AF356" s="69"/>
      <c r="AG356" s="69"/>
      <c r="AH356" s="69"/>
      <c r="AI356" s="69"/>
      <c r="AJ356" s="69"/>
      <c r="AK356" s="69"/>
    </row>
    <row r="357" spans="5:37" x14ac:dyDescent="0.25">
      <c r="E357" s="69"/>
      <c r="H357" s="69"/>
      <c r="I357" s="69"/>
      <c r="J357" s="69"/>
      <c r="L357" s="69"/>
      <c r="M357" s="69"/>
      <c r="N357" s="69"/>
      <c r="O357" s="69"/>
      <c r="V357" s="433"/>
      <c r="W357" s="434"/>
      <c r="Z357" s="69"/>
      <c r="AA357" s="69"/>
      <c r="AB357" s="69"/>
      <c r="AC357" s="69"/>
      <c r="AD357" s="69"/>
      <c r="AE357" s="69"/>
      <c r="AF357" s="69"/>
      <c r="AG357" s="69"/>
      <c r="AH357" s="69"/>
      <c r="AI357" s="69"/>
      <c r="AJ357" s="69"/>
      <c r="AK357" s="69"/>
    </row>
    <row r="358" spans="5:37" x14ac:dyDescent="0.25">
      <c r="E358" s="69"/>
      <c r="H358" s="69"/>
      <c r="I358" s="69"/>
      <c r="J358" s="69"/>
      <c r="L358" s="69"/>
      <c r="M358" s="69"/>
      <c r="N358" s="69"/>
      <c r="O358" s="69"/>
      <c r="V358" s="433"/>
      <c r="W358" s="434"/>
      <c r="Z358" s="69"/>
      <c r="AA358" s="69"/>
      <c r="AB358" s="69"/>
      <c r="AC358" s="69"/>
      <c r="AD358" s="69"/>
      <c r="AE358" s="69"/>
      <c r="AF358" s="69"/>
      <c r="AG358" s="69"/>
      <c r="AH358" s="69"/>
      <c r="AI358" s="69"/>
      <c r="AJ358" s="69"/>
      <c r="AK358" s="69"/>
    </row>
    <row r="359" spans="5:37" x14ac:dyDescent="0.25">
      <c r="E359" s="69"/>
      <c r="H359" s="69"/>
      <c r="I359" s="69"/>
      <c r="J359" s="69"/>
      <c r="L359" s="69"/>
      <c r="M359" s="69"/>
      <c r="N359" s="69"/>
      <c r="O359" s="69"/>
      <c r="V359" s="433"/>
      <c r="W359" s="434"/>
      <c r="Z359" s="69"/>
      <c r="AA359" s="69"/>
      <c r="AB359" s="69"/>
      <c r="AC359" s="69"/>
      <c r="AD359" s="69"/>
      <c r="AE359" s="69"/>
      <c r="AF359" s="69"/>
      <c r="AG359" s="69"/>
      <c r="AH359" s="69"/>
      <c r="AI359" s="69"/>
      <c r="AJ359" s="69"/>
      <c r="AK359" s="69"/>
    </row>
    <row r="360" spans="5:37" x14ac:dyDescent="0.25">
      <c r="E360" s="69"/>
      <c r="H360" s="69"/>
      <c r="I360" s="69"/>
      <c r="J360" s="69"/>
      <c r="L360" s="69"/>
      <c r="M360" s="69"/>
      <c r="N360" s="69"/>
      <c r="O360" s="69"/>
      <c r="V360" s="433"/>
      <c r="W360" s="434"/>
      <c r="Z360" s="69"/>
      <c r="AA360" s="69"/>
      <c r="AB360" s="69"/>
      <c r="AC360" s="69"/>
      <c r="AD360" s="69"/>
      <c r="AE360" s="69"/>
      <c r="AF360" s="69"/>
      <c r="AG360" s="69"/>
      <c r="AH360" s="69"/>
      <c r="AI360" s="69"/>
      <c r="AJ360" s="69"/>
      <c r="AK360" s="69"/>
    </row>
    <row r="361" spans="5:37" x14ac:dyDescent="0.25">
      <c r="E361" s="69"/>
      <c r="H361" s="69"/>
      <c r="I361" s="69"/>
      <c r="J361" s="69"/>
      <c r="L361" s="69"/>
      <c r="M361" s="69"/>
      <c r="N361" s="69"/>
      <c r="O361" s="69"/>
      <c r="V361" s="433"/>
      <c r="W361" s="434"/>
      <c r="Z361" s="69"/>
      <c r="AA361" s="69"/>
      <c r="AB361" s="69"/>
      <c r="AC361" s="69"/>
      <c r="AD361" s="69"/>
      <c r="AE361" s="69"/>
      <c r="AF361" s="69"/>
      <c r="AG361" s="69"/>
      <c r="AH361" s="69"/>
      <c r="AI361" s="69"/>
      <c r="AJ361" s="69"/>
      <c r="AK361" s="69"/>
    </row>
    <row r="362" spans="5:37" x14ac:dyDescent="0.25">
      <c r="E362" s="69"/>
      <c r="H362" s="69"/>
      <c r="I362" s="69"/>
      <c r="J362" s="69"/>
      <c r="L362" s="69"/>
      <c r="M362" s="69"/>
      <c r="N362" s="69"/>
      <c r="O362" s="69"/>
      <c r="V362" s="433"/>
      <c r="W362" s="434"/>
      <c r="Z362" s="69"/>
      <c r="AA362" s="69"/>
      <c r="AB362" s="69"/>
      <c r="AC362" s="69"/>
      <c r="AD362" s="69"/>
      <c r="AE362" s="69"/>
      <c r="AF362" s="69"/>
      <c r="AG362" s="69"/>
      <c r="AH362" s="69"/>
      <c r="AI362" s="69"/>
      <c r="AJ362" s="69"/>
      <c r="AK362" s="69"/>
    </row>
    <row r="363" spans="5:37" x14ac:dyDescent="0.25">
      <c r="E363" s="69"/>
      <c r="H363" s="69"/>
      <c r="I363" s="69"/>
      <c r="J363" s="69"/>
      <c r="L363" s="69"/>
      <c r="M363" s="69"/>
      <c r="N363" s="69"/>
      <c r="O363" s="69"/>
      <c r="V363" s="433"/>
      <c r="W363" s="434"/>
      <c r="Z363" s="69"/>
      <c r="AA363" s="69"/>
      <c r="AB363" s="69"/>
      <c r="AC363" s="69"/>
      <c r="AD363" s="69"/>
      <c r="AE363" s="69"/>
      <c r="AF363" s="69"/>
      <c r="AG363" s="69"/>
      <c r="AH363" s="69"/>
      <c r="AI363" s="69"/>
      <c r="AJ363" s="69"/>
      <c r="AK363" s="69"/>
    </row>
    <row r="364" spans="5:37" x14ac:dyDescent="0.25">
      <c r="E364" s="69"/>
      <c r="H364" s="69"/>
      <c r="I364" s="69"/>
      <c r="J364" s="69"/>
      <c r="L364" s="69"/>
      <c r="M364" s="69"/>
      <c r="N364" s="69"/>
      <c r="O364" s="69"/>
      <c r="V364" s="433"/>
      <c r="W364" s="434"/>
      <c r="Z364" s="69"/>
      <c r="AA364" s="69"/>
      <c r="AB364" s="69"/>
      <c r="AC364" s="69"/>
      <c r="AD364" s="69"/>
      <c r="AE364" s="69"/>
      <c r="AF364" s="69"/>
      <c r="AG364" s="69"/>
      <c r="AH364" s="69"/>
      <c r="AI364" s="69"/>
      <c r="AJ364" s="69"/>
      <c r="AK364" s="69"/>
    </row>
    <row r="365" spans="5:37" x14ac:dyDescent="0.25">
      <c r="E365" s="69"/>
      <c r="H365" s="69"/>
      <c r="I365" s="69"/>
      <c r="J365" s="69"/>
      <c r="L365" s="69"/>
      <c r="M365" s="69"/>
      <c r="N365" s="69"/>
      <c r="O365" s="69"/>
      <c r="V365" s="433"/>
      <c r="W365" s="434"/>
      <c r="Z365" s="69"/>
      <c r="AA365" s="69"/>
      <c r="AB365" s="69"/>
      <c r="AC365" s="69"/>
      <c r="AD365" s="69"/>
      <c r="AE365" s="69"/>
      <c r="AF365" s="69"/>
      <c r="AG365" s="69"/>
      <c r="AH365" s="69"/>
      <c r="AI365" s="69"/>
      <c r="AJ365" s="69"/>
      <c r="AK365" s="69"/>
    </row>
    <row r="366" spans="5:37" x14ac:dyDescent="0.25">
      <c r="E366" s="69"/>
      <c r="H366" s="69"/>
      <c r="I366" s="69"/>
      <c r="J366" s="69"/>
      <c r="L366" s="69"/>
      <c r="M366" s="69"/>
      <c r="N366" s="69"/>
      <c r="O366" s="69"/>
      <c r="V366" s="433"/>
      <c r="W366" s="434"/>
      <c r="Z366" s="69"/>
      <c r="AA366" s="69"/>
      <c r="AB366" s="69"/>
      <c r="AC366" s="69"/>
      <c r="AD366" s="69"/>
      <c r="AE366" s="69"/>
      <c r="AF366" s="69"/>
      <c r="AG366" s="69"/>
      <c r="AH366" s="69"/>
      <c r="AI366" s="69"/>
      <c r="AJ366" s="69"/>
      <c r="AK366" s="69"/>
    </row>
    <row r="367" spans="5:37" x14ac:dyDescent="0.25">
      <c r="E367" s="69"/>
      <c r="H367" s="69"/>
      <c r="I367" s="69"/>
      <c r="J367" s="69"/>
      <c r="L367" s="69"/>
      <c r="M367" s="69"/>
      <c r="N367" s="69"/>
      <c r="O367" s="69"/>
      <c r="V367" s="433"/>
      <c r="W367" s="434"/>
      <c r="Z367" s="69"/>
      <c r="AA367" s="69"/>
      <c r="AB367" s="69"/>
      <c r="AC367" s="69"/>
      <c r="AD367" s="69"/>
      <c r="AE367" s="69"/>
      <c r="AF367" s="69"/>
      <c r="AG367" s="69"/>
      <c r="AH367" s="69"/>
      <c r="AI367" s="69"/>
      <c r="AJ367" s="69"/>
      <c r="AK367" s="69"/>
    </row>
    <row r="368" spans="5:37" x14ac:dyDescent="0.25">
      <c r="E368" s="69"/>
      <c r="H368" s="69"/>
      <c r="I368" s="69"/>
      <c r="J368" s="69"/>
      <c r="L368" s="69"/>
      <c r="M368" s="69"/>
      <c r="N368" s="69"/>
      <c r="O368" s="69"/>
      <c r="V368" s="433"/>
      <c r="W368" s="434"/>
      <c r="Z368" s="69"/>
      <c r="AA368" s="69"/>
      <c r="AB368" s="69"/>
      <c r="AC368" s="69"/>
      <c r="AD368" s="69"/>
      <c r="AE368" s="69"/>
      <c r="AF368" s="69"/>
      <c r="AG368" s="69"/>
      <c r="AH368" s="69"/>
      <c r="AI368" s="69"/>
      <c r="AJ368" s="69"/>
      <c r="AK368" s="69"/>
    </row>
    <row r="369" spans="5:37" x14ac:dyDescent="0.25">
      <c r="E369" s="69"/>
      <c r="H369" s="69"/>
      <c r="I369" s="69"/>
      <c r="J369" s="69"/>
      <c r="L369" s="69"/>
      <c r="M369" s="69"/>
      <c r="N369" s="69"/>
      <c r="O369" s="69"/>
      <c r="V369" s="433"/>
      <c r="W369" s="434"/>
      <c r="Z369" s="69"/>
      <c r="AA369" s="69"/>
      <c r="AB369" s="69"/>
      <c r="AC369" s="69"/>
      <c r="AD369" s="69"/>
      <c r="AE369" s="69"/>
      <c r="AF369" s="69"/>
      <c r="AG369" s="69"/>
      <c r="AH369" s="69"/>
      <c r="AI369" s="69"/>
      <c r="AJ369" s="69"/>
      <c r="AK369" s="69"/>
    </row>
    <row r="370" spans="5:37" x14ac:dyDescent="0.25">
      <c r="E370" s="69"/>
      <c r="H370" s="69"/>
      <c r="I370" s="69"/>
      <c r="J370" s="69"/>
      <c r="L370" s="69"/>
      <c r="M370" s="69"/>
      <c r="N370" s="69"/>
      <c r="O370" s="69"/>
      <c r="V370" s="433"/>
      <c r="W370" s="434"/>
      <c r="Z370" s="69"/>
      <c r="AA370" s="69"/>
      <c r="AB370" s="69"/>
      <c r="AC370" s="69"/>
      <c r="AD370" s="69"/>
      <c r="AE370" s="69"/>
      <c r="AF370" s="69"/>
      <c r="AG370" s="69"/>
      <c r="AH370" s="69"/>
      <c r="AI370" s="69"/>
      <c r="AJ370" s="69"/>
      <c r="AK370" s="69"/>
    </row>
    <row r="371" spans="5:37" x14ac:dyDescent="0.25">
      <c r="E371" s="69"/>
      <c r="H371" s="69"/>
      <c r="I371" s="69"/>
      <c r="J371" s="69"/>
      <c r="L371" s="69"/>
      <c r="M371" s="69"/>
      <c r="N371" s="69"/>
      <c r="O371" s="69"/>
      <c r="V371" s="433"/>
      <c r="W371" s="434"/>
      <c r="Z371" s="69"/>
      <c r="AA371" s="69"/>
      <c r="AB371" s="69"/>
      <c r="AC371" s="69"/>
      <c r="AD371" s="69"/>
      <c r="AE371" s="69"/>
      <c r="AF371" s="69"/>
      <c r="AG371" s="69"/>
      <c r="AH371" s="69"/>
      <c r="AI371" s="69"/>
      <c r="AJ371" s="69"/>
      <c r="AK371" s="69"/>
    </row>
    <row r="372" spans="5:37" x14ac:dyDescent="0.25">
      <c r="E372" s="69"/>
      <c r="H372" s="69"/>
      <c r="I372" s="69"/>
      <c r="J372" s="69"/>
      <c r="L372" s="69"/>
      <c r="M372" s="69"/>
      <c r="N372" s="69"/>
      <c r="O372" s="69"/>
      <c r="V372" s="433"/>
      <c r="W372" s="434"/>
      <c r="Z372" s="69"/>
      <c r="AA372" s="69"/>
      <c r="AB372" s="69"/>
      <c r="AC372" s="69"/>
      <c r="AD372" s="69"/>
      <c r="AE372" s="69"/>
      <c r="AF372" s="69"/>
      <c r="AG372" s="69"/>
      <c r="AH372" s="69"/>
      <c r="AI372" s="69"/>
      <c r="AJ372" s="69"/>
      <c r="AK372" s="69"/>
    </row>
    <row r="373" spans="5:37" x14ac:dyDescent="0.25">
      <c r="E373" s="69"/>
      <c r="H373" s="69"/>
      <c r="I373" s="69"/>
      <c r="J373" s="69"/>
      <c r="L373" s="69"/>
      <c r="M373" s="69"/>
      <c r="N373" s="69"/>
      <c r="O373" s="69"/>
      <c r="V373" s="433"/>
      <c r="W373" s="434"/>
      <c r="Z373" s="69"/>
      <c r="AA373" s="69"/>
      <c r="AB373" s="69"/>
      <c r="AC373" s="69"/>
      <c r="AD373" s="69"/>
      <c r="AE373" s="69"/>
      <c r="AF373" s="69"/>
      <c r="AG373" s="69"/>
      <c r="AH373" s="69"/>
      <c r="AI373" s="69"/>
      <c r="AJ373" s="69"/>
      <c r="AK373" s="69"/>
    </row>
    <row r="374" spans="5:37" x14ac:dyDescent="0.25">
      <c r="E374" s="69"/>
      <c r="H374" s="69"/>
      <c r="I374" s="69"/>
      <c r="J374" s="69"/>
      <c r="L374" s="69"/>
      <c r="M374" s="69"/>
      <c r="N374" s="69"/>
      <c r="O374" s="69"/>
      <c r="V374" s="433"/>
      <c r="W374" s="434"/>
      <c r="Z374" s="69"/>
      <c r="AA374" s="69"/>
      <c r="AB374" s="69"/>
      <c r="AC374" s="69"/>
      <c r="AD374" s="69"/>
      <c r="AE374" s="69"/>
      <c r="AF374" s="69"/>
      <c r="AG374" s="69"/>
      <c r="AH374" s="69"/>
      <c r="AI374" s="69"/>
      <c r="AJ374" s="69"/>
      <c r="AK374" s="69"/>
    </row>
    <row r="375" spans="5:37" x14ac:dyDescent="0.25">
      <c r="E375" s="69"/>
      <c r="H375" s="69"/>
      <c r="I375" s="69"/>
      <c r="J375" s="69"/>
      <c r="L375" s="69"/>
      <c r="M375" s="69"/>
      <c r="N375" s="69"/>
      <c r="O375" s="69"/>
      <c r="V375" s="433"/>
      <c r="W375" s="434"/>
      <c r="Z375" s="69"/>
      <c r="AA375" s="69"/>
      <c r="AB375" s="69"/>
      <c r="AC375" s="69"/>
      <c r="AD375" s="69"/>
      <c r="AE375" s="69"/>
      <c r="AF375" s="69"/>
      <c r="AG375" s="69"/>
      <c r="AH375" s="69"/>
      <c r="AI375" s="69"/>
      <c r="AJ375" s="69"/>
      <c r="AK375" s="69"/>
    </row>
    <row r="376" spans="5:37" x14ac:dyDescent="0.25">
      <c r="E376" s="69"/>
      <c r="H376" s="69"/>
      <c r="I376" s="69"/>
      <c r="J376" s="69"/>
      <c r="L376" s="69"/>
      <c r="M376" s="69"/>
      <c r="N376" s="69"/>
      <c r="O376" s="69"/>
      <c r="V376" s="433"/>
      <c r="W376" s="434"/>
      <c r="Z376" s="69"/>
      <c r="AA376" s="69"/>
      <c r="AB376" s="69"/>
      <c r="AC376" s="69"/>
      <c r="AD376" s="69"/>
      <c r="AE376" s="69"/>
      <c r="AF376" s="69"/>
      <c r="AG376" s="69"/>
      <c r="AH376" s="69"/>
      <c r="AI376" s="69"/>
      <c r="AJ376" s="69"/>
      <c r="AK376" s="69"/>
    </row>
    <row r="377" spans="5:37" x14ac:dyDescent="0.25">
      <c r="E377" s="69"/>
      <c r="H377" s="69"/>
      <c r="I377" s="69"/>
      <c r="J377" s="69"/>
      <c r="L377" s="69"/>
      <c r="M377" s="69"/>
      <c r="N377" s="69"/>
      <c r="O377" s="69"/>
      <c r="V377" s="433"/>
      <c r="W377" s="434"/>
      <c r="Z377" s="69"/>
      <c r="AA377" s="69"/>
      <c r="AB377" s="69"/>
      <c r="AC377" s="69"/>
      <c r="AD377" s="69"/>
      <c r="AE377" s="69"/>
      <c r="AF377" s="69"/>
      <c r="AG377" s="69"/>
      <c r="AH377" s="69"/>
      <c r="AI377" s="69"/>
      <c r="AJ377" s="69"/>
      <c r="AK377" s="69"/>
    </row>
    <row r="378" spans="5:37" x14ac:dyDescent="0.25">
      <c r="E378" s="69"/>
      <c r="H378" s="69"/>
      <c r="I378" s="69"/>
      <c r="J378" s="69"/>
      <c r="L378" s="69"/>
      <c r="M378" s="69"/>
      <c r="N378" s="69"/>
      <c r="O378" s="69"/>
      <c r="V378" s="433"/>
      <c r="W378" s="434"/>
      <c r="Z378" s="69"/>
      <c r="AA378" s="69"/>
      <c r="AB378" s="69"/>
      <c r="AC378" s="69"/>
      <c r="AD378" s="69"/>
      <c r="AE378" s="69"/>
      <c r="AF378" s="69"/>
      <c r="AG378" s="69"/>
      <c r="AH378" s="69"/>
      <c r="AI378" s="69"/>
      <c r="AJ378" s="69"/>
      <c r="AK378" s="69"/>
    </row>
    <row r="379" spans="5:37" x14ac:dyDescent="0.25">
      <c r="E379" s="69"/>
      <c r="H379" s="69"/>
      <c r="I379" s="69"/>
      <c r="J379" s="69"/>
      <c r="L379" s="69"/>
      <c r="M379" s="69"/>
      <c r="N379" s="69"/>
      <c r="O379" s="69"/>
      <c r="V379" s="433"/>
      <c r="W379" s="434"/>
      <c r="Z379" s="69"/>
      <c r="AA379" s="69"/>
      <c r="AB379" s="69"/>
      <c r="AC379" s="69"/>
      <c r="AD379" s="69"/>
      <c r="AE379" s="69"/>
      <c r="AF379" s="69"/>
      <c r="AG379" s="69"/>
      <c r="AH379" s="69"/>
      <c r="AI379" s="69"/>
      <c r="AJ379" s="69"/>
      <c r="AK379" s="69"/>
    </row>
    <row r="380" spans="5:37" x14ac:dyDescent="0.25">
      <c r="E380" s="69"/>
      <c r="H380" s="69"/>
      <c r="I380" s="69"/>
      <c r="J380" s="69"/>
      <c r="L380" s="69"/>
      <c r="M380" s="69"/>
      <c r="N380" s="69"/>
      <c r="O380" s="69"/>
      <c r="V380" s="433"/>
      <c r="W380" s="434"/>
      <c r="Z380" s="69"/>
      <c r="AA380" s="69"/>
      <c r="AB380" s="69"/>
      <c r="AC380" s="69"/>
      <c r="AD380" s="69"/>
      <c r="AE380" s="69"/>
      <c r="AF380" s="69"/>
      <c r="AG380" s="69"/>
      <c r="AH380" s="69"/>
      <c r="AI380" s="69"/>
      <c r="AJ380" s="69"/>
      <c r="AK380" s="69"/>
    </row>
    <row r="381" spans="5:37" x14ac:dyDescent="0.25">
      <c r="E381" s="69"/>
      <c r="H381" s="69"/>
      <c r="I381" s="69"/>
      <c r="J381" s="69"/>
      <c r="L381" s="69"/>
      <c r="M381" s="69"/>
      <c r="N381" s="69"/>
      <c r="O381" s="69"/>
      <c r="V381" s="433"/>
      <c r="W381" s="434"/>
      <c r="Z381" s="69"/>
      <c r="AA381" s="69"/>
      <c r="AB381" s="69"/>
      <c r="AC381" s="69"/>
      <c r="AD381" s="69"/>
      <c r="AE381" s="69"/>
      <c r="AF381" s="69"/>
      <c r="AG381" s="69"/>
      <c r="AH381" s="69"/>
      <c r="AI381" s="69"/>
      <c r="AJ381" s="69"/>
      <c r="AK381" s="69"/>
    </row>
    <row r="382" spans="5:37" x14ac:dyDescent="0.25">
      <c r="E382" s="69"/>
      <c r="H382" s="69"/>
      <c r="I382" s="69"/>
      <c r="J382" s="69"/>
      <c r="L382" s="69"/>
      <c r="M382" s="69"/>
      <c r="N382" s="69"/>
      <c r="O382" s="69"/>
      <c r="V382" s="433"/>
      <c r="W382" s="434"/>
      <c r="Z382" s="69"/>
      <c r="AA382" s="69"/>
      <c r="AB382" s="69"/>
      <c r="AC382" s="69"/>
      <c r="AD382" s="69"/>
      <c r="AE382" s="69"/>
      <c r="AF382" s="69"/>
      <c r="AG382" s="69"/>
      <c r="AH382" s="69"/>
      <c r="AI382" s="69"/>
      <c r="AJ382" s="69"/>
      <c r="AK382" s="69"/>
    </row>
    <row r="383" spans="5:37" x14ac:dyDescent="0.25">
      <c r="E383" s="69"/>
      <c r="H383" s="69"/>
      <c r="I383" s="69"/>
      <c r="J383" s="69"/>
      <c r="L383" s="69"/>
      <c r="M383" s="69"/>
      <c r="N383" s="69"/>
      <c r="O383" s="69"/>
      <c r="V383" s="433"/>
      <c r="W383" s="434"/>
      <c r="Z383" s="69"/>
      <c r="AA383" s="69"/>
      <c r="AB383" s="69"/>
      <c r="AC383" s="69"/>
      <c r="AD383" s="69"/>
      <c r="AE383" s="69"/>
      <c r="AF383" s="69"/>
      <c r="AG383" s="69"/>
      <c r="AH383" s="69"/>
      <c r="AI383" s="69"/>
      <c r="AJ383" s="69"/>
      <c r="AK383" s="69"/>
    </row>
    <row r="384" spans="5:37" x14ac:dyDescent="0.25">
      <c r="E384" s="69"/>
      <c r="H384" s="69"/>
      <c r="I384" s="69"/>
      <c r="J384" s="69"/>
      <c r="L384" s="69"/>
      <c r="M384" s="69"/>
      <c r="N384" s="69"/>
      <c r="O384" s="69"/>
      <c r="V384" s="433"/>
      <c r="W384" s="434"/>
      <c r="Z384" s="69"/>
      <c r="AA384" s="69"/>
      <c r="AB384" s="69"/>
      <c r="AC384" s="69"/>
      <c r="AD384" s="69"/>
      <c r="AE384" s="69"/>
      <c r="AF384" s="69"/>
      <c r="AG384" s="69"/>
      <c r="AH384" s="69"/>
      <c r="AI384" s="69"/>
      <c r="AJ384" s="69"/>
      <c r="AK384" s="69"/>
    </row>
    <row r="385" spans="5:37" x14ac:dyDescent="0.25">
      <c r="E385" s="69"/>
      <c r="H385" s="69"/>
      <c r="I385" s="69"/>
      <c r="J385" s="69"/>
      <c r="L385" s="69"/>
      <c r="M385" s="69"/>
      <c r="N385" s="69"/>
      <c r="O385" s="69"/>
      <c r="V385" s="433"/>
      <c r="W385" s="434"/>
      <c r="Z385" s="69"/>
      <c r="AA385" s="69"/>
      <c r="AB385" s="69"/>
      <c r="AC385" s="69"/>
      <c r="AD385" s="69"/>
      <c r="AE385" s="69"/>
      <c r="AF385" s="69"/>
      <c r="AG385" s="69"/>
      <c r="AH385" s="69"/>
      <c r="AI385" s="69"/>
      <c r="AJ385" s="69"/>
      <c r="AK385" s="69"/>
    </row>
    <row r="386" spans="5:37" x14ac:dyDescent="0.25">
      <c r="E386" s="69"/>
      <c r="H386" s="69"/>
      <c r="I386" s="69"/>
      <c r="J386" s="69"/>
      <c r="L386" s="69"/>
      <c r="M386" s="69"/>
      <c r="N386" s="69"/>
      <c r="O386" s="69"/>
      <c r="V386" s="433"/>
      <c r="W386" s="434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/>
      <c r="AK386" s="69"/>
    </row>
    <row r="387" spans="5:37" x14ac:dyDescent="0.25">
      <c r="E387" s="69"/>
      <c r="H387" s="69"/>
      <c r="I387" s="69"/>
      <c r="J387" s="69"/>
      <c r="L387" s="69"/>
      <c r="M387" s="69"/>
      <c r="N387" s="69"/>
      <c r="O387" s="69"/>
      <c r="V387" s="433"/>
      <c r="W387" s="434"/>
      <c r="Z387" s="69"/>
      <c r="AA387" s="69"/>
      <c r="AB387" s="69"/>
      <c r="AC387" s="69"/>
      <c r="AD387" s="69"/>
      <c r="AE387" s="69"/>
      <c r="AF387" s="69"/>
      <c r="AG387" s="69"/>
      <c r="AH387" s="69"/>
      <c r="AI387" s="69"/>
      <c r="AJ387" s="69"/>
      <c r="AK387" s="69"/>
    </row>
    <row r="388" spans="5:37" x14ac:dyDescent="0.25">
      <c r="E388" s="69"/>
      <c r="H388" s="69"/>
      <c r="I388" s="69"/>
      <c r="J388" s="69"/>
      <c r="L388" s="69"/>
      <c r="M388" s="69"/>
      <c r="N388" s="69"/>
      <c r="O388" s="69"/>
      <c r="V388" s="433"/>
      <c r="W388" s="434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/>
      <c r="AK388" s="69"/>
    </row>
    <row r="389" spans="5:37" x14ac:dyDescent="0.25">
      <c r="E389" s="69"/>
      <c r="H389" s="69"/>
      <c r="I389" s="69"/>
      <c r="J389" s="69"/>
      <c r="L389" s="69"/>
      <c r="M389" s="69"/>
      <c r="N389" s="69"/>
      <c r="O389" s="69"/>
      <c r="V389" s="433"/>
      <c r="W389" s="434"/>
      <c r="Z389" s="69"/>
      <c r="AA389" s="69"/>
      <c r="AB389" s="69"/>
      <c r="AC389" s="69"/>
      <c r="AD389" s="69"/>
      <c r="AE389" s="69"/>
      <c r="AF389" s="69"/>
      <c r="AG389" s="69"/>
      <c r="AH389" s="69"/>
      <c r="AI389" s="69"/>
      <c r="AJ389" s="69"/>
      <c r="AK389" s="69"/>
    </row>
    <row r="390" spans="5:37" x14ac:dyDescent="0.25">
      <c r="E390" s="69"/>
      <c r="H390" s="69"/>
      <c r="I390" s="69"/>
      <c r="J390" s="69"/>
      <c r="L390" s="69"/>
      <c r="M390" s="69"/>
      <c r="N390" s="69"/>
      <c r="O390" s="69"/>
      <c r="V390" s="433"/>
      <c r="W390" s="434"/>
      <c r="Z390" s="69"/>
      <c r="AA390" s="69"/>
      <c r="AB390" s="69"/>
      <c r="AC390" s="69"/>
      <c r="AD390" s="69"/>
      <c r="AE390" s="69"/>
      <c r="AF390" s="69"/>
      <c r="AG390" s="69"/>
      <c r="AH390" s="69"/>
      <c r="AI390" s="69"/>
      <c r="AJ390" s="69"/>
      <c r="AK390" s="69"/>
    </row>
    <row r="391" spans="5:37" x14ac:dyDescent="0.25">
      <c r="E391" s="69"/>
      <c r="H391" s="69"/>
      <c r="I391" s="69"/>
      <c r="J391" s="69"/>
      <c r="L391" s="69"/>
      <c r="M391" s="69"/>
      <c r="N391" s="69"/>
      <c r="O391" s="69"/>
      <c r="V391" s="433"/>
      <c r="W391" s="434"/>
      <c r="Z391" s="69"/>
      <c r="AA391" s="69"/>
      <c r="AB391" s="69"/>
      <c r="AC391" s="69"/>
      <c r="AD391" s="69"/>
      <c r="AE391" s="69"/>
      <c r="AF391" s="69"/>
      <c r="AG391" s="69"/>
      <c r="AH391" s="69"/>
      <c r="AI391" s="69"/>
      <c r="AJ391" s="69"/>
      <c r="AK391" s="69"/>
    </row>
    <row r="392" spans="5:37" x14ac:dyDescent="0.25">
      <c r="E392" s="69"/>
      <c r="H392" s="69"/>
      <c r="I392" s="69"/>
      <c r="J392" s="69"/>
      <c r="L392" s="69"/>
      <c r="M392" s="69"/>
      <c r="N392" s="69"/>
      <c r="O392" s="69"/>
      <c r="V392" s="433"/>
      <c r="W392" s="434"/>
      <c r="Z392" s="69"/>
      <c r="AA392" s="69"/>
      <c r="AB392" s="69"/>
      <c r="AC392" s="69"/>
      <c r="AD392" s="69"/>
      <c r="AE392" s="69"/>
      <c r="AF392" s="69"/>
      <c r="AG392" s="69"/>
      <c r="AH392" s="69"/>
      <c r="AI392" s="69"/>
      <c r="AJ392" s="69"/>
      <c r="AK392" s="69"/>
    </row>
    <row r="393" spans="5:37" x14ac:dyDescent="0.25">
      <c r="E393" s="69"/>
      <c r="H393" s="69"/>
      <c r="I393" s="69"/>
      <c r="J393" s="69"/>
      <c r="L393" s="69"/>
      <c r="M393" s="69"/>
      <c r="N393" s="69"/>
      <c r="O393" s="69"/>
      <c r="V393" s="433"/>
      <c r="W393" s="434"/>
      <c r="Z393" s="69"/>
      <c r="AA393" s="69"/>
      <c r="AB393" s="69"/>
      <c r="AC393" s="69"/>
      <c r="AD393" s="69"/>
      <c r="AE393" s="69"/>
      <c r="AF393" s="69"/>
      <c r="AG393" s="69"/>
      <c r="AH393" s="69"/>
      <c r="AI393" s="69"/>
      <c r="AJ393" s="69"/>
      <c r="AK393" s="69"/>
    </row>
    <row r="394" spans="5:37" x14ac:dyDescent="0.25">
      <c r="E394" s="69"/>
      <c r="H394" s="69"/>
      <c r="I394" s="69"/>
      <c r="J394" s="69"/>
      <c r="L394" s="69"/>
      <c r="M394" s="69"/>
      <c r="N394" s="69"/>
      <c r="O394" s="69"/>
      <c r="V394" s="433"/>
      <c r="W394" s="434"/>
      <c r="Z394" s="69"/>
      <c r="AA394" s="69"/>
      <c r="AB394" s="69"/>
      <c r="AC394" s="69"/>
      <c r="AD394" s="69"/>
      <c r="AE394" s="69"/>
      <c r="AF394" s="69"/>
      <c r="AG394" s="69"/>
      <c r="AH394" s="69"/>
      <c r="AI394" s="69"/>
      <c r="AJ394" s="69"/>
      <c r="AK394" s="69"/>
    </row>
    <row r="395" spans="5:37" x14ac:dyDescent="0.25">
      <c r="E395" s="69"/>
      <c r="H395" s="69"/>
      <c r="I395" s="69"/>
      <c r="J395" s="69"/>
      <c r="L395" s="69"/>
      <c r="M395" s="69"/>
      <c r="N395" s="69"/>
      <c r="O395" s="69"/>
      <c r="V395" s="433"/>
      <c r="W395" s="434"/>
      <c r="Z395" s="69"/>
      <c r="AA395" s="69"/>
      <c r="AB395" s="69"/>
      <c r="AC395" s="69"/>
      <c r="AD395" s="69"/>
      <c r="AE395" s="69"/>
      <c r="AF395" s="69"/>
      <c r="AG395" s="69"/>
      <c r="AH395" s="69"/>
      <c r="AI395" s="69"/>
      <c r="AJ395" s="69"/>
      <c r="AK395" s="69"/>
    </row>
    <row r="396" spans="5:37" x14ac:dyDescent="0.25">
      <c r="E396" s="69"/>
      <c r="H396" s="69"/>
      <c r="I396" s="69"/>
      <c r="J396" s="69"/>
      <c r="L396" s="69"/>
      <c r="M396" s="69"/>
      <c r="N396" s="69"/>
      <c r="O396" s="69"/>
      <c r="V396" s="433"/>
      <c r="W396" s="434"/>
      <c r="Z396" s="69"/>
      <c r="AA396" s="69"/>
      <c r="AB396" s="69"/>
      <c r="AC396" s="69"/>
      <c r="AD396" s="69"/>
      <c r="AE396" s="69"/>
      <c r="AF396" s="69"/>
      <c r="AG396" s="69"/>
      <c r="AH396" s="69"/>
      <c r="AI396" s="69"/>
      <c r="AJ396" s="69"/>
      <c r="AK396" s="69"/>
    </row>
    <row r="397" spans="5:37" x14ac:dyDescent="0.25">
      <c r="E397" s="69"/>
      <c r="H397" s="69"/>
      <c r="I397" s="69"/>
      <c r="J397" s="69"/>
      <c r="L397" s="69"/>
      <c r="M397" s="69"/>
      <c r="N397" s="69"/>
      <c r="O397" s="69"/>
      <c r="V397" s="433"/>
      <c r="W397" s="434"/>
      <c r="Z397" s="69"/>
      <c r="AA397" s="69"/>
      <c r="AB397" s="69"/>
      <c r="AC397" s="69"/>
      <c r="AD397" s="69"/>
      <c r="AE397" s="69"/>
      <c r="AF397" s="69"/>
      <c r="AG397" s="69"/>
      <c r="AH397" s="69"/>
      <c r="AI397" s="69"/>
      <c r="AJ397" s="69"/>
      <c r="AK397" s="69"/>
    </row>
    <row r="398" spans="5:37" x14ac:dyDescent="0.25">
      <c r="E398" s="69"/>
      <c r="H398" s="69"/>
      <c r="I398" s="69"/>
      <c r="J398" s="69"/>
      <c r="L398" s="69"/>
      <c r="M398" s="69"/>
      <c r="N398" s="69"/>
      <c r="O398" s="69"/>
      <c r="V398" s="433"/>
      <c r="W398" s="434"/>
      <c r="Z398" s="69"/>
      <c r="AA398" s="69"/>
      <c r="AB398" s="69"/>
      <c r="AC398" s="69"/>
      <c r="AD398" s="69"/>
      <c r="AE398" s="69"/>
      <c r="AF398" s="69"/>
      <c r="AG398" s="69"/>
      <c r="AH398" s="69"/>
      <c r="AI398" s="69"/>
      <c r="AJ398" s="69"/>
      <c r="AK398" s="69"/>
    </row>
    <row r="399" spans="5:37" x14ac:dyDescent="0.25">
      <c r="E399" s="69"/>
      <c r="H399" s="69"/>
      <c r="I399" s="69"/>
      <c r="J399" s="69"/>
      <c r="L399" s="69"/>
      <c r="M399" s="69"/>
      <c r="N399" s="69"/>
      <c r="O399" s="69"/>
      <c r="V399" s="433"/>
      <c r="W399" s="434"/>
      <c r="Z399" s="69"/>
      <c r="AA399" s="69"/>
      <c r="AB399" s="69"/>
      <c r="AC399" s="69"/>
      <c r="AD399" s="69"/>
      <c r="AE399" s="69"/>
      <c r="AF399" s="69"/>
      <c r="AG399" s="69"/>
      <c r="AH399" s="69"/>
      <c r="AI399" s="69"/>
      <c r="AJ399" s="69"/>
      <c r="AK399" s="69"/>
    </row>
    <row r="400" spans="5:37" x14ac:dyDescent="0.25">
      <c r="E400" s="69"/>
      <c r="H400" s="69"/>
      <c r="I400" s="69"/>
      <c r="J400" s="69"/>
      <c r="L400" s="69"/>
      <c r="M400" s="69"/>
      <c r="N400" s="69"/>
      <c r="O400" s="69"/>
      <c r="V400" s="433"/>
      <c r="W400" s="434"/>
      <c r="Z400" s="69"/>
      <c r="AA400" s="69"/>
      <c r="AB400" s="69"/>
      <c r="AC400" s="69"/>
      <c r="AD400" s="69"/>
      <c r="AE400" s="69"/>
      <c r="AF400" s="69"/>
      <c r="AG400" s="69"/>
      <c r="AH400" s="69"/>
      <c r="AI400" s="69"/>
      <c r="AJ400" s="69"/>
      <c r="AK400" s="69"/>
    </row>
    <row r="401" spans="5:37" x14ac:dyDescent="0.25">
      <c r="E401" s="69"/>
      <c r="H401" s="69"/>
      <c r="I401" s="69"/>
      <c r="J401" s="69"/>
      <c r="L401" s="69"/>
      <c r="M401" s="69"/>
      <c r="N401" s="69"/>
      <c r="O401" s="69"/>
      <c r="V401" s="433"/>
      <c r="W401" s="434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</row>
    <row r="402" spans="5:37" x14ac:dyDescent="0.2">
      <c r="E402" s="69"/>
      <c r="H402" s="69"/>
      <c r="I402" s="69"/>
      <c r="J402" s="69"/>
      <c r="L402" s="69"/>
      <c r="M402" s="69"/>
      <c r="N402" s="69"/>
      <c r="O402" s="69"/>
      <c r="V402" s="433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</row>
    <row r="406" spans="5:37" x14ac:dyDescent="0.25">
      <c r="E406" s="69"/>
      <c r="H406" s="69"/>
      <c r="I406" s="69"/>
      <c r="J406" s="69"/>
      <c r="L406" s="69"/>
      <c r="M406" s="69"/>
      <c r="N406" s="69"/>
      <c r="O406" s="69"/>
      <c r="V406" s="433"/>
      <c r="W406" s="434"/>
      <c r="Z406" s="69"/>
      <c r="AA406" s="69"/>
      <c r="AB406" s="69"/>
      <c r="AC406" s="69"/>
      <c r="AD406" s="69"/>
      <c r="AE406" s="69"/>
      <c r="AF406" s="69"/>
      <c r="AG406" s="69"/>
      <c r="AH406" s="69"/>
      <c r="AI406" s="69"/>
      <c r="AJ406" s="69"/>
      <c r="AK406" s="69"/>
    </row>
    <row r="407" spans="5:37" x14ac:dyDescent="0.25">
      <c r="E407" s="69"/>
      <c r="H407" s="69"/>
      <c r="I407" s="69"/>
      <c r="J407" s="69"/>
      <c r="L407" s="69"/>
      <c r="M407" s="69"/>
      <c r="N407" s="69"/>
      <c r="O407" s="69"/>
      <c r="V407" s="433"/>
      <c r="W407" s="434"/>
      <c r="Z407" s="69"/>
      <c r="AA407" s="69"/>
      <c r="AB407" s="69"/>
      <c r="AC407" s="69"/>
      <c r="AD407" s="69"/>
      <c r="AE407" s="69"/>
      <c r="AF407" s="69"/>
      <c r="AG407" s="69"/>
      <c r="AH407" s="69"/>
      <c r="AI407" s="69"/>
      <c r="AJ407" s="69"/>
      <c r="AK407" s="69"/>
    </row>
    <row r="408" spans="5:37" x14ac:dyDescent="0.25">
      <c r="E408" s="69"/>
      <c r="H408" s="69"/>
      <c r="I408" s="69"/>
      <c r="J408" s="69"/>
      <c r="L408" s="69"/>
      <c r="M408" s="69"/>
      <c r="N408" s="69"/>
      <c r="O408" s="69"/>
      <c r="V408" s="433"/>
      <c r="W408" s="434"/>
      <c r="Z408" s="69"/>
      <c r="AA408" s="69"/>
      <c r="AB408" s="69"/>
      <c r="AC408" s="69"/>
      <c r="AD408" s="69"/>
      <c r="AE408" s="69"/>
      <c r="AF408" s="69"/>
      <c r="AG408" s="69"/>
      <c r="AH408" s="69"/>
      <c r="AI408" s="69"/>
      <c r="AJ408" s="69"/>
      <c r="AK408" s="69"/>
    </row>
    <row r="409" spans="5:37" x14ac:dyDescent="0.25">
      <c r="E409" s="69"/>
      <c r="H409" s="69"/>
      <c r="I409" s="69"/>
      <c r="J409" s="69"/>
      <c r="L409" s="69"/>
      <c r="M409" s="69"/>
      <c r="N409" s="69"/>
      <c r="O409" s="69"/>
      <c r="V409" s="433"/>
      <c r="W409" s="434"/>
      <c r="Z409" s="69"/>
      <c r="AA409" s="69"/>
      <c r="AB409" s="69"/>
      <c r="AC409" s="69"/>
      <c r="AD409" s="69"/>
      <c r="AE409" s="69"/>
      <c r="AF409" s="69"/>
      <c r="AG409" s="69"/>
      <c r="AH409" s="69"/>
      <c r="AI409" s="69"/>
      <c r="AJ409" s="69"/>
      <c r="AK409" s="69"/>
    </row>
    <row r="410" spans="5:37" x14ac:dyDescent="0.25">
      <c r="E410" s="69"/>
      <c r="H410" s="69"/>
      <c r="I410" s="69"/>
      <c r="J410" s="69"/>
      <c r="L410" s="69"/>
      <c r="M410" s="69"/>
      <c r="N410" s="69"/>
      <c r="O410" s="69"/>
      <c r="V410" s="433"/>
      <c r="W410" s="434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/>
      <c r="AJ410" s="69"/>
      <c r="AK410" s="69"/>
    </row>
    <row r="411" spans="5:37" x14ac:dyDescent="0.25">
      <c r="E411" s="69"/>
      <c r="H411" s="69"/>
      <c r="I411" s="69"/>
      <c r="J411" s="69"/>
      <c r="L411" s="69"/>
      <c r="M411" s="69"/>
      <c r="N411" s="69"/>
      <c r="O411" s="69"/>
      <c r="V411" s="433"/>
      <c r="W411" s="434"/>
      <c r="Z411" s="69"/>
      <c r="AA411" s="69"/>
      <c r="AB411" s="69"/>
      <c r="AC411" s="69"/>
      <c r="AD411" s="69"/>
      <c r="AE411" s="69"/>
      <c r="AF411" s="69"/>
      <c r="AG411" s="69"/>
      <c r="AH411" s="69"/>
      <c r="AI411" s="69"/>
      <c r="AJ411" s="69"/>
      <c r="AK411" s="69"/>
    </row>
    <row r="412" spans="5:37" x14ac:dyDescent="0.25">
      <c r="E412" s="69"/>
      <c r="H412" s="69"/>
      <c r="I412" s="69"/>
      <c r="J412" s="69"/>
      <c r="L412" s="69"/>
      <c r="M412" s="69"/>
      <c r="N412" s="69"/>
      <c r="O412" s="69"/>
      <c r="V412" s="433"/>
      <c r="W412" s="434"/>
      <c r="Z412" s="69"/>
      <c r="AA412" s="69"/>
      <c r="AB412" s="69"/>
      <c r="AC412" s="69"/>
      <c r="AD412" s="69"/>
      <c r="AE412" s="69"/>
      <c r="AF412" s="69"/>
      <c r="AG412" s="69"/>
      <c r="AH412" s="69"/>
      <c r="AI412" s="69"/>
      <c r="AJ412" s="69"/>
      <c r="AK412" s="69"/>
    </row>
    <row r="413" spans="5:37" x14ac:dyDescent="0.25">
      <c r="E413" s="69"/>
      <c r="H413" s="69"/>
      <c r="I413" s="69"/>
      <c r="J413" s="69"/>
      <c r="L413" s="69"/>
      <c r="M413" s="69"/>
      <c r="N413" s="69"/>
      <c r="O413" s="69"/>
      <c r="V413" s="433"/>
      <c r="W413" s="434"/>
      <c r="Z413" s="69"/>
      <c r="AA413" s="69"/>
      <c r="AB413" s="69"/>
      <c r="AC413" s="69"/>
      <c r="AD413" s="69"/>
      <c r="AE413" s="69"/>
      <c r="AF413" s="69"/>
      <c r="AG413" s="69"/>
      <c r="AH413" s="69"/>
      <c r="AI413" s="69"/>
      <c r="AJ413" s="69"/>
      <c r="AK413" s="69"/>
    </row>
    <row r="414" spans="5:37" x14ac:dyDescent="0.25">
      <c r="E414" s="69"/>
      <c r="H414" s="69"/>
      <c r="I414" s="69"/>
      <c r="J414" s="69"/>
      <c r="L414" s="69"/>
      <c r="M414" s="69"/>
      <c r="N414" s="69"/>
      <c r="O414" s="69"/>
      <c r="V414" s="433"/>
      <c r="W414" s="434"/>
      <c r="Z414" s="69"/>
      <c r="AA414" s="69"/>
      <c r="AB414" s="69"/>
      <c r="AC414" s="69"/>
      <c r="AD414" s="69"/>
      <c r="AE414" s="69"/>
      <c r="AF414" s="69"/>
      <c r="AG414" s="69"/>
      <c r="AH414" s="69"/>
      <c r="AI414" s="69"/>
      <c r="AJ414" s="69"/>
      <c r="AK414" s="69"/>
    </row>
    <row r="415" spans="5:37" x14ac:dyDescent="0.25">
      <c r="E415" s="69"/>
      <c r="H415" s="69"/>
      <c r="I415" s="69"/>
      <c r="J415" s="69"/>
      <c r="L415" s="69"/>
      <c r="M415" s="69"/>
      <c r="N415" s="69"/>
      <c r="O415" s="69"/>
      <c r="V415" s="433"/>
      <c r="W415" s="434"/>
      <c r="Z415" s="69"/>
      <c r="AA415" s="69"/>
      <c r="AB415" s="69"/>
      <c r="AC415" s="69"/>
      <c r="AD415" s="69"/>
      <c r="AE415" s="69"/>
      <c r="AF415" s="69"/>
      <c r="AG415" s="69"/>
      <c r="AH415" s="69"/>
      <c r="AI415" s="69"/>
      <c r="AJ415" s="69"/>
      <c r="AK415" s="69"/>
    </row>
    <row r="416" spans="5:37" x14ac:dyDescent="0.25">
      <c r="E416" s="69"/>
      <c r="H416" s="69"/>
      <c r="I416" s="69"/>
      <c r="J416" s="69"/>
      <c r="L416" s="69"/>
      <c r="M416" s="69"/>
      <c r="N416" s="69"/>
      <c r="O416" s="69"/>
      <c r="V416" s="433"/>
      <c r="W416" s="434"/>
      <c r="Z416" s="69"/>
      <c r="AA416" s="69"/>
      <c r="AB416" s="69"/>
      <c r="AC416" s="69"/>
      <c r="AD416" s="69"/>
      <c r="AE416" s="69"/>
      <c r="AF416" s="69"/>
      <c r="AG416" s="69"/>
      <c r="AH416" s="69"/>
      <c r="AI416" s="69"/>
      <c r="AJ416" s="69"/>
      <c r="AK416" s="69"/>
    </row>
    <row r="417" spans="5:37" x14ac:dyDescent="0.25">
      <c r="E417" s="69"/>
      <c r="H417" s="69"/>
      <c r="I417" s="69"/>
      <c r="J417" s="69"/>
      <c r="L417" s="69"/>
      <c r="M417" s="69"/>
      <c r="N417" s="69"/>
      <c r="O417" s="69"/>
      <c r="V417" s="433"/>
      <c r="W417" s="434"/>
      <c r="Z417" s="69"/>
      <c r="AA417" s="69"/>
      <c r="AB417" s="69"/>
      <c r="AC417" s="69"/>
      <c r="AD417" s="69"/>
      <c r="AE417" s="69"/>
      <c r="AF417" s="69"/>
      <c r="AG417" s="69"/>
      <c r="AH417" s="69"/>
      <c r="AI417" s="69"/>
      <c r="AJ417" s="69"/>
      <c r="AK417" s="69"/>
    </row>
    <row r="418" spans="5:37" x14ac:dyDescent="0.25">
      <c r="E418" s="69"/>
      <c r="H418" s="69"/>
      <c r="I418" s="69"/>
      <c r="J418" s="69"/>
      <c r="L418" s="69"/>
      <c r="M418" s="69"/>
      <c r="N418" s="69"/>
      <c r="O418" s="69"/>
      <c r="V418" s="433"/>
      <c r="W418" s="434"/>
      <c r="Z418" s="69"/>
      <c r="AA418" s="69"/>
      <c r="AB418" s="69"/>
      <c r="AC418" s="69"/>
      <c r="AD418" s="69"/>
      <c r="AE418" s="69"/>
      <c r="AF418" s="69"/>
      <c r="AG418" s="69"/>
      <c r="AH418" s="69"/>
      <c r="AI418" s="69"/>
      <c r="AJ418" s="69"/>
      <c r="AK418" s="69"/>
    </row>
    <row r="419" spans="5:37" x14ac:dyDescent="0.25">
      <c r="E419" s="69"/>
      <c r="H419" s="69"/>
      <c r="I419" s="69"/>
      <c r="J419" s="69"/>
      <c r="L419" s="69"/>
      <c r="M419" s="69"/>
      <c r="N419" s="69"/>
      <c r="O419" s="69"/>
      <c r="V419" s="433"/>
      <c r="W419" s="434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</row>
    <row r="420" spans="5:37" x14ac:dyDescent="0.25">
      <c r="E420" s="69"/>
      <c r="H420" s="69"/>
      <c r="I420" s="69"/>
      <c r="J420" s="69"/>
      <c r="L420" s="69"/>
      <c r="M420" s="69"/>
      <c r="N420" s="69"/>
      <c r="O420" s="69"/>
      <c r="V420" s="433"/>
      <c r="W420" s="434"/>
      <c r="Z420" s="69"/>
      <c r="AA420" s="69"/>
      <c r="AB420" s="69"/>
      <c r="AC420" s="69"/>
      <c r="AD420" s="69"/>
      <c r="AE420" s="69"/>
      <c r="AF420" s="69"/>
      <c r="AG420" s="69"/>
      <c r="AH420" s="69"/>
      <c r="AI420" s="69"/>
      <c r="AJ420" s="69"/>
      <c r="AK420" s="69"/>
    </row>
    <row r="421" spans="5:37" x14ac:dyDescent="0.25">
      <c r="E421" s="69"/>
      <c r="H421" s="69"/>
      <c r="I421" s="69"/>
      <c r="J421" s="69"/>
      <c r="L421" s="69"/>
      <c r="M421" s="69"/>
      <c r="N421" s="69"/>
      <c r="O421" s="69"/>
      <c r="V421" s="433"/>
      <c r="W421" s="434"/>
      <c r="Z421" s="69"/>
      <c r="AA421" s="69"/>
      <c r="AB421" s="69"/>
      <c r="AC421" s="69"/>
      <c r="AD421" s="69"/>
      <c r="AE421" s="69"/>
      <c r="AF421" s="69"/>
      <c r="AG421" s="69"/>
      <c r="AH421" s="69"/>
      <c r="AI421" s="69"/>
      <c r="AJ421" s="69"/>
      <c r="AK421" s="69"/>
    </row>
    <row r="422" spans="5:37" x14ac:dyDescent="0.25">
      <c r="E422" s="69"/>
      <c r="H422" s="69"/>
      <c r="I422" s="69"/>
      <c r="J422" s="69"/>
      <c r="L422" s="69"/>
      <c r="M422" s="69"/>
      <c r="N422" s="69"/>
      <c r="O422" s="69"/>
      <c r="V422" s="433"/>
      <c r="W422" s="434"/>
      <c r="Z422" s="69"/>
      <c r="AA422" s="69"/>
      <c r="AB422" s="69"/>
      <c r="AC422" s="69"/>
      <c r="AD422" s="69"/>
      <c r="AE422" s="69"/>
      <c r="AF422" s="69"/>
      <c r="AG422" s="69"/>
      <c r="AH422" s="69"/>
      <c r="AI422" s="69"/>
      <c r="AJ422" s="69"/>
      <c r="AK422" s="69"/>
    </row>
    <row r="423" spans="5:37" x14ac:dyDescent="0.25">
      <c r="E423" s="69"/>
      <c r="H423" s="69"/>
      <c r="I423" s="69"/>
      <c r="J423" s="69"/>
      <c r="L423" s="69"/>
      <c r="M423" s="69"/>
      <c r="N423" s="69"/>
      <c r="O423" s="69"/>
      <c r="V423" s="433"/>
      <c r="W423" s="434"/>
      <c r="Z423" s="69"/>
      <c r="AA423" s="69"/>
      <c r="AB423" s="69"/>
      <c r="AC423" s="69"/>
      <c r="AD423" s="69"/>
      <c r="AE423" s="69"/>
      <c r="AF423" s="69"/>
      <c r="AG423" s="69"/>
      <c r="AH423" s="69"/>
      <c r="AI423" s="69"/>
      <c r="AJ423" s="69"/>
      <c r="AK423" s="69"/>
    </row>
    <row r="424" spans="5:37" x14ac:dyDescent="0.25">
      <c r="E424" s="69"/>
      <c r="H424" s="69"/>
      <c r="I424" s="69"/>
      <c r="J424" s="69"/>
      <c r="L424" s="69"/>
      <c r="M424" s="69"/>
      <c r="N424" s="69"/>
      <c r="O424" s="69"/>
      <c r="V424" s="433"/>
      <c r="W424" s="434"/>
      <c r="Z424" s="69"/>
      <c r="AA424" s="69"/>
      <c r="AB424" s="69"/>
      <c r="AC424" s="69"/>
      <c r="AD424" s="69"/>
      <c r="AE424" s="69"/>
      <c r="AF424" s="69"/>
      <c r="AG424" s="69"/>
      <c r="AH424" s="69"/>
      <c r="AI424" s="69"/>
      <c r="AJ424" s="69"/>
      <c r="AK424" s="69"/>
    </row>
    <row r="425" spans="5:37" x14ac:dyDescent="0.25">
      <c r="E425" s="69"/>
      <c r="H425" s="69"/>
      <c r="I425" s="69"/>
      <c r="J425" s="69"/>
      <c r="L425" s="69"/>
      <c r="M425" s="69"/>
      <c r="N425" s="69"/>
      <c r="O425" s="69"/>
      <c r="V425" s="433"/>
      <c r="W425" s="434"/>
      <c r="Z425" s="69"/>
      <c r="AA425" s="69"/>
      <c r="AB425" s="69"/>
      <c r="AC425" s="69"/>
      <c r="AD425" s="69"/>
      <c r="AE425" s="69"/>
      <c r="AF425" s="69"/>
      <c r="AG425" s="69"/>
      <c r="AH425" s="69"/>
      <c r="AI425" s="69"/>
      <c r="AJ425" s="69"/>
      <c r="AK425" s="69"/>
    </row>
    <row r="426" spans="5:37" x14ac:dyDescent="0.25">
      <c r="E426" s="69"/>
      <c r="H426" s="69"/>
      <c r="I426" s="69"/>
      <c r="J426" s="69"/>
      <c r="L426" s="69"/>
      <c r="M426" s="69"/>
      <c r="N426" s="69"/>
      <c r="O426" s="69"/>
      <c r="V426" s="433"/>
      <c r="W426" s="434"/>
      <c r="Z426" s="69"/>
      <c r="AA426" s="69"/>
      <c r="AB426" s="69"/>
      <c r="AC426" s="69"/>
      <c r="AD426" s="69"/>
      <c r="AE426" s="69"/>
      <c r="AF426" s="69"/>
      <c r="AG426" s="69"/>
      <c r="AH426" s="69"/>
      <c r="AI426" s="69"/>
      <c r="AJ426" s="69"/>
      <c r="AK426" s="69"/>
    </row>
    <row r="427" spans="5:37" x14ac:dyDescent="0.25">
      <c r="E427" s="69"/>
      <c r="H427" s="69"/>
      <c r="I427" s="69"/>
      <c r="J427" s="69"/>
      <c r="L427" s="69"/>
      <c r="M427" s="69"/>
      <c r="N427" s="69"/>
      <c r="O427" s="69"/>
      <c r="V427" s="433"/>
      <c r="W427" s="434"/>
      <c r="Z427" s="69"/>
      <c r="AA427" s="69"/>
      <c r="AB427" s="69"/>
      <c r="AC427" s="69"/>
      <c r="AD427" s="69"/>
      <c r="AE427" s="69"/>
      <c r="AF427" s="69"/>
      <c r="AG427" s="69"/>
      <c r="AH427" s="69"/>
      <c r="AI427" s="69"/>
      <c r="AJ427" s="69"/>
      <c r="AK427" s="69"/>
    </row>
    <row r="428" spans="5:37" x14ac:dyDescent="0.25">
      <c r="E428" s="69"/>
      <c r="H428" s="69"/>
      <c r="I428" s="69"/>
      <c r="J428" s="69"/>
      <c r="L428" s="69"/>
      <c r="M428" s="69"/>
      <c r="N428" s="69"/>
      <c r="O428" s="69"/>
      <c r="V428" s="433"/>
      <c r="W428" s="434"/>
      <c r="Z428" s="69"/>
      <c r="AA428" s="69"/>
      <c r="AB428" s="69"/>
      <c r="AC428" s="69"/>
      <c r="AD428" s="69"/>
      <c r="AE428" s="69"/>
      <c r="AF428" s="69"/>
      <c r="AG428" s="69"/>
      <c r="AH428" s="69"/>
      <c r="AI428" s="69"/>
      <c r="AJ428" s="69"/>
      <c r="AK428" s="69"/>
    </row>
    <row r="429" spans="5:37" x14ac:dyDescent="0.25">
      <c r="E429" s="69"/>
      <c r="H429" s="69"/>
      <c r="I429" s="69"/>
      <c r="J429" s="69"/>
      <c r="L429" s="69"/>
      <c r="M429" s="69"/>
      <c r="N429" s="69"/>
      <c r="O429" s="69"/>
      <c r="V429" s="433"/>
      <c r="W429" s="434"/>
      <c r="Z429" s="69"/>
      <c r="AA429" s="69"/>
      <c r="AB429" s="69"/>
      <c r="AC429" s="69"/>
      <c r="AD429" s="69"/>
      <c r="AE429" s="69"/>
      <c r="AF429" s="69"/>
      <c r="AG429" s="69"/>
      <c r="AH429" s="69"/>
      <c r="AI429" s="69"/>
      <c r="AJ429" s="69"/>
      <c r="AK429" s="69"/>
    </row>
    <row r="430" spans="5:37" x14ac:dyDescent="0.25">
      <c r="E430" s="69"/>
      <c r="H430" s="69"/>
      <c r="I430" s="69"/>
      <c r="J430" s="69"/>
      <c r="L430" s="69"/>
      <c r="M430" s="69"/>
      <c r="N430" s="69"/>
      <c r="O430" s="69"/>
      <c r="V430" s="433"/>
      <c r="W430" s="434"/>
      <c r="Z430" s="69"/>
      <c r="AA430" s="69"/>
      <c r="AB430" s="69"/>
      <c r="AC430" s="69"/>
      <c r="AD430" s="69"/>
      <c r="AE430" s="69"/>
      <c r="AF430" s="69"/>
      <c r="AG430" s="69"/>
      <c r="AH430" s="69"/>
      <c r="AI430" s="69"/>
      <c r="AJ430" s="69"/>
      <c r="AK430" s="69"/>
    </row>
    <row r="431" spans="5:37" x14ac:dyDescent="0.25">
      <c r="E431" s="69"/>
      <c r="H431" s="69"/>
      <c r="I431" s="69"/>
      <c r="J431" s="69"/>
      <c r="L431" s="69"/>
      <c r="M431" s="69"/>
      <c r="N431" s="69"/>
      <c r="O431" s="69"/>
      <c r="V431" s="433"/>
      <c r="W431" s="434"/>
      <c r="Z431" s="69"/>
      <c r="AA431" s="69"/>
      <c r="AB431" s="69"/>
      <c r="AC431" s="69"/>
      <c r="AD431" s="69"/>
      <c r="AE431" s="69"/>
      <c r="AF431" s="69"/>
      <c r="AG431" s="69"/>
      <c r="AH431" s="69"/>
      <c r="AI431" s="69"/>
      <c r="AJ431" s="69"/>
      <c r="AK431" s="69"/>
    </row>
    <row r="432" spans="5:37" x14ac:dyDescent="0.25">
      <c r="E432" s="69"/>
      <c r="H432" s="69"/>
      <c r="I432" s="69"/>
      <c r="J432" s="69"/>
      <c r="L432" s="69"/>
      <c r="M432" s="69"/>
      <c r="N432" s="69"/>
      <c r="O432" s="69"/>
      <c r="V432" s="433"/>
      <c r="W432" s="434"/>
      <c r="Z432" s="69"/>
      <c r="AA432" s="69"/>
      <c r="AB432" s="69"/>
      <c r="AC432" s="69"/>
      <c r="AD432" s="69"/>
      <c r="AE432" s="69"/>
      <c r="AF432" s="69"/>
      <c r="AG432" s="69"/>
      <c r="AH432" s="69"/>
      <c r="AI432" s="69"/>
      <c r="AJ432" s="69"/>
      <c r="AK432" s="69"/>
    </row>
    <row r="433" spans="5:37" x14ac:dyDescent="0.25">
      <c r="E433" s="69"/>
      <c r="H433" s="69"/>
      <c r="I433" s="69"/>
      <c r="J433" s="69"/>
      <c r="L433" s="69"/>
      <c r="M433" s="69"/>
      <c r="N433" s="69"/>
      <c r="O433" s="69"/>
      <c r="V433" s="433"/>
      <c r="W433" s="434"/>
      <c r="Z433" s="69"/>
      <c r="AA433" s="69"/>
      <c r="AB433" s="69"/>
      <c r="AC433" s="69"/>
      <c r="AD433" s="69"/>
      <c r="AE433" s="69"/>
      <c r="AF433" s="69"/>
      <c r="AG433" s="69"/>
      <c r="AH433" s="69"/>
      <c r="AI433" s="69"/>
      <c r="AJ433" s="69"/>
      <c r="AK433" s="69"/>
    </row>
    <row r="434" spans="5:37" x14ac:dyDescent="0.25">
      <c r="E434" s="69"/>
      <c r="H434" s="69"/>
      <c r="I434" s="69"/>
      <c r="J434" s="69"/>
      <c r="L434" s="69"/>
      <c r="M434" s="69"/>
      <c r="N434" s="69"/>
      <c r="O434" s="69"/>
      <c r="V434" s="433"/>
      <c r="W434" s="434"/>
      <c r="Z434" s="69"/>
      <c r="AA434" s="69"/>
      <c r="AB434" s="69"/>
      <c r="AC434" s="69"/>
      <c r="AD434" s="69"/>
      <c r="AE434" s="69"/>
      <c r="AF434" s="69"/>
      <c r="AG434" s="69"/>
      <c r="AH434" s="69"/>
      <c r="AI434" s="69"/>
      <c r="AJ434" s="69"/>
      <c r="AK434" s="69"/>
    </row>
    <row r="435" spans="5:37" x14ac:dyDescent="0.25">
      <c r="E435" s="69"/>
      <c r="H435" s="69"/>
      <c r="I435" s="69"/>
      <c r="J435" s="69"/>
      <c r="L435" s="69"/>
      <c r="M435" s="69"/>
      <c r="N435" s="69"/>
      <c r="O435" s="69"/>
      <c r="V435" s="433"/>
      <c r="W435" s="434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/>
      <c r="AK435" s="69"/>
    </row>
    <row r="436" spans="5:37" x14ac:dyDescent="0.25">
      <c r="E436" s="69"/>
      <c r="H436" s="69"/>
      <c r="I436" s="69"/>
      <c r="J436" s="69"/>
      <c r="L436" s="69"/>
      <c r="M436" s="69"/>
      <c r="N436" s="69"/>
      <c r="O436" s="69"/>
      <c r="V436" s="433"/>
      <c r="W436" s="434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  <c r="AK436" s="69"/>
    </row>
    <row r="437" spans="5:37" x14ac:dyDescent="0.25">
      <c r="E437" s="69"/>
      <c r="H437" s="69"/>
      <c r="I437" s="69"/>
      <c r="J437" s="69"/>
      <c r="L437" s="69"/>
      <c r="M437" s="69"/>
      <c r="N437" s="69"/>
      <c r="O437" s="69"/>
      <c r="V437" s="433"/>
      <c r="W437" s="434"/>
      <c r="Z437" s="69"/>
      <c r="AA437" s="69"/>
      <c r="AB437" s="69"/>
      <c r="AC437" s="69"/>
      <c r="AD437" s="69"/>
      <c r="AE437" s="69"/>
      <c r="AF437" s="69"/>
      <c r="AG437" s="69"/>
      <c r="AH437" s="69"/>
      <c r="AI437" s="69"/>
      <c r="AJ437" s="69"/>
      <c r="AK437" s="69"/>
    </row>
    <row r="438" spans="5:37" x14ac:dyDescent="0.25">
      <c r="E438" s="69"/>
      <c r="H438" s="69"/>
      <c r="I438" s="69"/>
      <c r="J438" s="69"/>
      <c r="L438" s="69"/>
      <c r="M438" s="69"/>
      <c r="N438" s="69"/>
      <c r="O438" s="69"/>
      <c r="V438" s="433"/>
      <c r="W438" s="434"/>
      <c r="Z438" s="69"/>
      <c r="AA438" s="69"/>
      <c r="AB438" s="69"/>
      <c r="AC438" s="69"/>
      <c r="AD438" s="69"/>
      <c r="AE438" s="69"/>
      <c r="AF438" s="69"/>
      <c r="AG438" s="69"/>
      <c r="AH438" s="69"/>
      <c r="AI438" s="69"/>
      <c r="AJ438" s="69"/>
      <c r="AK438" s="69"/>
    </row>
    <row r="439" spans="5:37" x14ac:dyDescent="0.25">
      <c r="E439" s="69"/>
      <c r="H439" s="69"/>
      <c r="I439" s="69"/>
      <c r="J439" s="69"/>
      <c r="L439" s="69"/>
      <c r="M439" s="69"/>
      <c r="N439" s="69"/>
      <c r="O439" s="69"/>
      <c r="V439" s="433"/>
      <c r="W439" s="434"/>
      <c r="Z439" s="69"/>
      <c r="AA439" s="69"/>
      <c r="AB439" s="69"/>
      <c r="AC439" s="69"/>
      <c r="AD439" s="69"/>
      <c r="AE439" s="69"/>
      <c r="AF439" s="69"/>
      <c r="AG439" s="69"/>
      <c r="AH439" s="69"/>
      <c r="AI439" s="69"/>
      <c r="AJ439" s="69"/>
      <c r="AK439" s="69"/>
    </row>
    <row r="440" spans="5:37" x14ac:dyDescent="0.25">
      <c r="E440" s="69"/>
      <c r="H440" s="69"/>
      <c r="I440" s="69"/>
      <c r="J440" s="69"/>
      <c r="L440" s="69"/>
      <c r="M440" s="69"/>
      <c r="N440" s="69"/>
      <c r="O440" s="69"/>
      <c r="V440" s="433"/>
      <c r="W440" s="434"/>
      <c r="Z440" s="69"/>
      <c r="AA440" s="69"/>
      <c r="AB440" s="69"/>
      <c r="AC440" s="69"/>
      <c r="AD440" s="69"/>
      <c r="AE440" s="69"/>
      <c r="AF440" s="69"/>
      <c r="AG440" s="69"/>
      <c r="AH440" s="69"/>
      <c r="AI440" s="69"/>
      <c r="AJ440" s="69"/>
      <c r="AK440" s="69"/>
    </row>
    <row r="441" spans="5:37" x14ac:dyDescent="0.25">
      <c r="E441" s="69"/>
      <c r="H441" s="69"/>
      <c r="I441" s="69"/>
      <c r="J441" s="69"/>
      <c r="L441" s="69"/>
      <c r="M441" s="69"/>
      <c r="N441" s="69"/>
      <c r="O441" s="69"/>
      <c r="V441" s="433"/>
      <c r="W441" s="434"/>
      <c r="Z441" s="69"/>
      <c r="AA441" s="69"/>
      <c r="AB441" s="69"/>
      <c r="AC441" s="69"/>
      <c r="AD441" s="69"/>
      <c r="AE441" s="69"/>
      <c r="AF441" s="69"/>
      <c r="AG441" s="69"/>
      <c r="AH441" s="69"/>
      <c r="AI441" s="69"/>
      <c r="AJ441" s="69"/>
      <c r="AK441" s="69"/>
    </row>
    <row r="442" spans="5:37" x14ac:dyDescent="0.25">
      <c r="E442" s="69"/>
      <c r="H442" s="69"/>
      <c r="I442" s="69"/>
      <c r="J442" s="69"/>
      <c r="L442" s="69"/>
      <c r="M442" s="69"/>
      <c r="N442" s="69"/>
      <c r="O442" s="69"/>
      <c r="V442" s="433"/>
      <c r="W442" s="434"/>
      <c r="Z442" s="69"/>
      <c r="AA442" s="69"/>
      <c r="AB442" s="69"/>
      <c r="AC442" s="69"/>
      <c r="AD442" s="69"/>
      <c r="AE442" s="69"/>
      <c r="AF442" s="69"/>
      <c r="AG442" s="69"/>
      <c r="AH442" s="69"/>
      <c r="AI442" s="69"/>
      <c r="AJ442" s="69"/>
      <c r="AK442" s="69"/>
    </row>
    <row r="443" spans="5:37" x14ac:dyDescent="0.25">
      <c r="E443" s="69"/>
      <c r="H443" s="69"/>
      <c r="I443" s="69"/>
      <c r="J443" s="69"/>
      <c r="L443" s="69"/>
      <c r="M443" s="69"/>
      <c r="N443" s="69"/>
      <c r="O443" s="69"/>
      <c r="V443" s="433"/>
      <c r="W443" s="434"/>
      <c r="Z443" s="69"/>
      <c r="AA443" s="69"/>
      <c r="AB443" s="69"/>
      <c r="AC443" s="69"/>
      <c r="AD443" s="69"/>
      <c r="AE443" s="69"/>
      <c r="AF443" s="69"/>
      <c r="AG443" s="69"/>
      <c r="AH443" s="69"/>
      <c r="AI443" s="69"/>
      <c r="AJ443" s="69"/>
      <c r="AK443" s="69"/>
    </row>
    <row r="444" spans="5:37" x14ac:dyDescent="0.25">
      <c r="E444" s="69"/>
      <c r="H444" s="69"/>
      <c r="I444" s="69"/>
      <c r="J444" s="69"/>
      <c r="L444" s="69"/>
      <c r="M444" s="69"/>
      <c r="N444" s="69"/>
      <c r="O444" s="69"/>
      <c r="V444" s="433"/>
      <c r="W444" s="434"/>
      <c r="Z444" s="69"/>
      <c r="AA444" s="69"/>
      <c r="AB444" s="69"/>
      <c r="AC444" s="69"/>
      <c r="AD444" s="69"/>
      <c r="AE444" s="69"/>
      <c r="AF444" s="69"/>
      <c r="AG444" s="69"/>
      <c r="AH444" s="69"/>
      <c r="AI444" s="69"/>
      <c r="AJ444" s="69"/>
      <c r="AK444" s="69"/>
    </row>
    <row r="445" spans="5:37" x14ac:dyDescent="0.25">
      <c r="E445" s="69"/>
      <c r="H445" s="69"/>
      <c r="I445" s="69"/>
      <c r="J445" s="69"/>
      <c r="L445" s="69"/>
      <c r="M445" s="69"/>
      <c r="N445" s="69"/>
      <c r="O445" s="69"/>
      <c r="V445" s="433"/>
      <c r="W445" s="434"/>
      <c r="Z445" s="69"/>
      <c r="AA445" s="69"/>
      <c r="AB445" s="69"/>
      <c r="AC445" s="69"/>
      <c r="AD445" s="69"/>
      <c r="AE445" s="69"/>
      <c r="AF445" s="69"/>
      <c r="AG445" s="69"/>
      <c r="AH445" s="69"/>
      <c r="AI445" s="69"/>
      <c r="AJ445" s="69"/>
      <c r="AK445" s="69"/>
    </row>
    <row r="446" spans="5:37" x14ac:dyDescent="0.25">
      <c r="E446" s="69"/>
      <c r="H446" s="69"/>
      <c r="I446" s="69"/>
      <c r="J446" s="69"/>
      <c r="L446" s="69"/>
      <c r="M446" s="69"/>
      <c r="N446" s="69"/>
      <c r="O446" s="69"/>
      <c r="V446" s="433"/>
      <c r="W446" s="434"/>
      <c r="Z446" s="69"/>
      <c r="AA446" s="69"/>
      <c r="AB446" s="69"/>
      <c r="AC446" s="69"/>
      <c r="AD446" s="69"/>
      <c r="AE446" s="69"/>
      <c r="AF446" s="69"/>
      <c r="AG446" s="69"/>
      <c r="AH446" s="69"/>
      <c r="AI446" s="69"/>
      <c r="AJ446" s="69"/>
      <c r="AK446" s="69"/>
    </row>
    <row r="447" spans="5:37" x14ac:dyDescent="0.25">
      <c r="E447" s="69"/>
      <c r="H447" s="69"/>
      <c r="I447" s="69"/>
      <c r="J447" s="69"/>
      <c r="L447" s="69"/>
      <c r="M447" s="69"/>
      <c r="N447" s="69"/>
      <c r="O447" s="69"/>
      <c r="V447" s="433"/>
      <c r="W447" s="434"/>
      <c r="Z447" s="69"/>
      <c r="AA447" s="69"/>
      <c r="AB447" s="69"/>
      <c r="AC447" s="69"/>
      <c r="AD447" s="69"/>
      <c r="AE447" s="69"/>
      <c r="AF447" s="69"/>
      <c r="AG447" s="69"/>
      <c r="AH447" s="69"/>
      <c r="AI447" s="69"/>
      <c r="AJ447" s="69"/>
      <c r="AK447" s="69"/>
    </row>
    <row r="448" spans="5:37" x14ac:dyDescent="0.25">
      <c r="E448" s="69"/>
      <c r="H448" s="69"/>
      <c r="I448" s="69"/>
      <c r="J448" s="69"/>
      <c r="L448" s="69"/>
      <c r="M448" s="69"/>
      <c r="N448" s="69"/>
      <c r="O448" s="69"/>
      <c r="V448" s="433"/>
      <c r="W448" s="434"/>
      <c r="Z448" s="69"/>
      <c r="AA448" s="69"/>
      <c r="AB448" s="69"/>
      <c r="AC448" s="69"/>
      <c r="AD448" s="69"/>
      <c r="AE448" s="69"/>
      <c r="AF448" s="69"/>
      <c r="AG448" s="69"/>
      <c r="AH448" s="69"/>
      <c r="AI448" s="69"/>
      <c r="AJ448" s="69"/>
      <c r="AK448" s="69"/>
    </row>
    <row r="449" spans="5:37" x14ac:dyDescent="0.25">
      <c r="E449" s="69"/>
      <c r="H449" s="69"/>
      <c r="I449" s="69"/>
      <c r="J449" s="69"/>
      <c r="L449" s="69"/>
      <c r="M449" s="69"/>
      <c r="N449" s="69"/>
      <c r="O449" s="69"/>
      <c r="V449" s="433"/>
      <c r="W449" s="434"/>
      <c r="Z449" s="69"/>
      <c r="AA449" s="69"/>
      <c r="AB449" s="69"/>
      <c r="AC449" s="69"/>
      <c r="AD449" s="69"/>
      <c r="AE449" s="69"/>
      <c r="AF449" s="69"/>
      <c r="AG449" s="69"/>
      <c r="AH449" s="69"/>
      <c r="AI449" s="69"/>
      <c r="AJ449" s="69"/>
      <c r="AK449" s="69"/>
    </row>
    <row r="450" spans="5:37" x14ac:dyDescent="0.25">
      <c r="E450" s="69"/>
      <c r="H450" s="69"/>
      <c r="I450" s="69"/>
      <c r="J450" s="69"/>
      <c r="L450" s="69"/>
      <c r="M450" s="69"/>
      <c r="N450" s="69"/>
      <c r="O450" s="69"/>
      <c r="V450" s="433"/>
      <c r="W450" s="434"/>
      <c r="Z450" s="69"/>
      <c r="AA450" s="69"/>
      <c r="AB450" s="69"/>
      <c r="AC450" s="69"/>
      <c r="AD450" s="69"/>
      <c r="AE450" s="69"/>
      <c r="AF450" s="69"/>
      <c r="AG450" s="69"/>
      <c r="AH450" s="69"/>
      <c r="AI450" s="69"/>
      <c r="AJ450" s="69"/>
      <c r="AK450" s="69"/>
    </row>
    <row r="451" spans="5:37" x14ac:dyDescent="0.25">
      <c r="E451" s="69"/>
      <c r="H451" s="69"/>
      <c r="I451" s="69"/>
      <c r="J451" s="69"/>
      <c r="L451" s="69"/>
      <c r="M451" s="69"/>
      <c r="N451" s="69"/>
      <c r="O451" s="69"/>
      <c r="V451" s="433"/>
      <c r="W451" s="434"/>
      <c r="Z451" s="69"/>
      <c r="AA451" s="69"/>
      <c r="AB451" s="69"/>
      <c r="AC451" s="69"/>
      <c r="AD451" s="69"/>
      <c r="AE451" s="69"/>
      <c r="AF451" s="69"/>
      <c r="AG451" s="69"/>
      <c r="AH451" s="69"/>
      <c r="AI451" s="69"/>
      <c r="AJ451" s="69"/>
      <c r="AK451" s="69"/>
    </row>
    <row r="452" spans="5:37" x14ac:dyDescent="0.25">
      <c r="E452" s="69"/>
      <c r="H452" s="69"/>
      <c r="I452" s="69"/>
      <c r="J452" s="69"/>
      <c r="L452" s="69"/>
      <c r="M452" s="69"/>
      <c r="N452" s="69"/>
      <c r="O452" s="69"/>
      <c r="V452" s="433"/>
      <c r="W452" s="434"/>
      <c r="Z452" s="69"/>
      <c r="AA452" s="69"/>
      <c r="AB452" s="69"/>
      <c r="AC452" s="69"/>
      <c r="AD452" s="69"/>
      <c r="AE452" s="69"/>
      <c r="AF452" s="69"/>
      <c r="AG452" s="69"/>
      <c r="AH452" s="69"/>
      <c r="AI452" s="69"/>
      <c r="AJ452" s="69"/>
      <c r="AK452" s="69"/>
    </row>
    <row r="453" spans="5:37" x14ac:dyDescent="0.25">
      <c r="E453" s="69"/>
      <c r="H453" s="69"/>
      <c r="I453" s="69"/>
      <c r="J453" s="69"/>
      <c r="L453" s="69"/>
      <c r="M453" s="69"/>
      <c r="N453" s="69"/>
      <c r="O453" s="69"/>
      <c r="V453" s="433"/>
      <c r="W453" s="434"/>
      <c r="Z453" s="69"/>
      <c r="AA453" s="69"/>
      <c r="AB453" s="69"/>
      <c r="AC453" s="69"/>
      <c r="AD453" s="69"/>
      <c r="AE453" s="69"/>
      <c r="AF453" s="69"/>
      <c r="AG453" s="69"/>
      <c r="AH453" s="69"/>
      <c r="AI453" s="69"/>
      <c r="AJ453" s="69"/>
      <c r="AK453" s="69"/>
    </row>
    <row r="454" spans="5:37" x14ac:dyDescent="0.25">
      <c r="E454" s="69"/>
      <c r="H454" s="69"/>
      <c r="I454" s="69"/>
      <c r="J454" s="69"/>
      <c r="L454" s="69"/>
      <c r="M454" s="69"/>
      <c r="N454" s="69"/>
      <c r="O454" s="69"/>
      <c r="V454" s="433"/>
      <c r="W454" s="434"/>
      <c r="Z454" s="69"/>
      <c r="AA454" s="69"/>
      <c r="AB454" s="69"/>
      <c r="AC454" s="69"/>
      <c r="AD454" s="69"/>
      <c r="AE454" s="69"/>
      <c r="AF454" s="69"/>
      <c r="AG454" s="69"/>
      <c r="AH454" s="69"/>
      <c r="AI454" s="69"/>
      <c r="AJ454" s="69"/>
      <c r="AK454" s="69"/>
    </row>
    <row r="455" spans="5:37" x14ac:dyDescent="0.25">
      <c r="E455" s="69"/>
      <c r="H455" s="69"/>
      <c r="I455" s="69"/>
      <c r="J455" s="69"/>
      <c r="L455" s="69"/>
      <c r="M455" s="69"/>
      <c r="N455" s="69"/>
      <c r="O455" s="69"/>
      <c r="V455" s="433"/>
      <c r="W455" s="434"/>
      <c r="Z455" s="69"/>
      <c r="AA455" s="69"/>
      <c r="AB455" s="69"/>
      <c r="AC455" s="69"/>
      <c r="AD455" s="69"/>
      <c r="AE455" s="69"/>
      <c r="AF455" s="69"/>
      <c r="AG455" s="69"/>
      <c r="AH455" s="69"/>
      <c r="AI455" s="69"/>
      <c r="AJ455" s="69"/>
      <c r="AK455" s="69"/>
    </row>
    <row r="456" spans="5:37" x14ac:dyDescent="0.25">
      <c r="E456" s="69"/>
      <c r="H456" s="69"/>
      <c r="I456" s="69"/>
      <c r="J456" s="69"/>
      <c r="L456" s="69"/>
      <c r="M456" s="69"/>
      <c r="N456" s="69"/>
      <c r="O456" s="69"/>
      <c r="V456" s="433"/>
      <c r="W456" s="434"/>
      <c r="Z456" s="69"/>
      <c r="AA456" s="69"/>
      <c r="AB456" s="69"/>
      <c r="AC456" s="69"/>
      <c r="AD456" s="69"/>
      <c r="AE456" s="69"/>
      <c r="AF456" s="69"/>
      <c r="AG456" s="69"/>
      <c r="AH456" s="69"/>
      <c r="AI456" s="69"/>
      <c r="AJ456" s="69"/>
      <c r="AK456" s="69"/>
    </row>
    <row r="457" spans="5:37" x14ac:dyDescent="0.25">
      <c r="E457" s="69"/>
      <c r="H457" s="69"/>
      <c r="I457" s="69"/>
      <c r="J457" s="69"/>
      <c r="L457" s="69"/>
      <c r="M457" s="69"/>
      <c r="N457" s="69"/>
      <c r="O457" s="69"/>
      <c r="V457" s="433"/>
      <c r="W457" s="434"/>
      <c r="Z457" s="69"/>
      <c r="AA457" s="69"/>
      <c r="AB457" s="69"/>
      <c r="AC457" s="69"/>
      <c r="AD457" s="69"/>
      <c r="AE457" s="69"/>
      <c r="AF457" s="69"/>
      <c r="AG457" s="69"/>
      <c r="AH457" s="69"/>
      <c r="AI457" s="69"/>
      <c r="AJ457" s="69"/>
      <c r="AK457" s="69"/>
    </row>
    <row r="458" spans="5:37" x14ac:dyDescent="0.25">
      <c r="E458" s="69"/>
      <c r="H458" s="69"/>
      <c r="I458" s="69"/>
      <c r="J458" s="69"/>
      <c r="L458" s="69"/>
      <c r="M458" s="69"/>
      <c r="N458" s="69"/>
      <c r="O458" s="69"/>
      <c r="V458" s="433"/>
      <c r="W458" s="434"/>
      <c r="Z458" s="69"/>
      <c r="AA458" s="69"/>
      <c r="AB458" s="69"/>
      <c r="AC458" s="69"/>
      <c r="AD458" s="69"/>
      <c r="AE458" s="69"/>
      <c r="AF458" s="69"/>
      <c r="AG458" s="69"/>
      <c r="AH458" s="69"/>
      <c r="AI458" s="69"/>
      <c r="AJ458" s="69"/>
      <c r="AK458" s="69"/>
    </row>
    <row r="459" spans="5:37" x14ac:dyDescent="0.25">
      <c r="E459" s="69"/>
      <c r="H459" s="69"/>
      <c r="I459" s="69"/>
      <c r="J459" s="69"/>
      <c r="L459" s="69"/>
      <c r="M459" s="69"/>
      <c r="N459" s="69"/>
      <c r="O459" s="69"/>
      <c r="V459" s="433"/>
      <c r="W459" s="434"/>
      <c r="Z459" s="69"/>
      <c r="AA459" s="69"/>
      <c r="AB459" s="69"/>
      <c r="AC459" s="69"/>
      <c r="AD459" s="69"/>
      <c r="AE459" s="69"/>
      <c r="AF459" s="69"/>
      <c r="AG459" s="69"/>
      <c r="AH459" s="69"/>
      <c r="AI459" s="69"/>
      <c r="AJ459" s="69"/>
      <c r="AK459" s="69"/>
    </row>
    <row r="460" spans="5:37" x14ac:dyDescent="0.25">
      <c r="E460" s="69"/>
      <c r="H460" s="69"/>
      <c r="I460" s="69"/>
      <c r="J460" s="69"/>
      <c r="L460" s="69"/>
      <c r="M460" s="69"/>
      <c r="N460" s="69"/>
      <c r="O460" s="69"/>
      <c r="V460" s="433"/>
      <c r="W460" s="434"/>
      <c r="Z460" s="69"/>
      <c r="AA460" s="69"/>
      <c r="AB460" s="69"/>
      <c r="AC460" s="69"/>
      <c r="AD460" s="69"/>
      <c r="AE460" s="69"/>
      <c r="AF460" s="69"/>
      <c r="AG460" s="69"/>
      <c r="AH460" s="69"/>
      <c r="AI460" s="69"/>
      <c r="AJ460" s="69"/>
      <c r="AK460" s="69"/>
    </row>
    <row r="461" spans="5:37" x14ac:dyDescent="0.25">
      <c r="E461" s="69"/>
      <c r="H461" s="69"/>
      <c r="I461" s="69"/>
      <c r="J461" s="69"/>
      <c r="L461" s="69"/>
      <c r="M461" s="69"/>
      <c r="N461" s="69"/>
      <c r="O461" s="69"/>
      <c r="V461" s="433"/>
      <c r="W461" s="434"/>
      <c r="Z461" s="69"/>
      <c r="AA461" s="69"/>
      <c r="AB461" s="69"/>
      <c r="AC461" s="69"/>
      <c r="AD461" s="69"/>
      <c r="AE461" s="69"/>
      <c r="AF461" s="69"/>
      <c r="AG461" s="69"/>
      <c r="AH461" s="69"/>
      <c r="AI461" s="69"/>
      <c r="AJ461" s="69"/>
      <c r="AK461" s="69"/>
    </row>
    <row r="462" spans="5:37" x14ac:dyDescent="0.25">
      <c r="E462" s="69"/>
      <c r="H462" s="69"/>
      <c r="I462" s="69"/>
      <c r="J462" s="69"/>
      <c r="L462" s="69"/>
      <c r="M462" s="69"/>
      <c r="N462" s="69"/>
      <c r="O462" s="69"/>
      <c r="V462" s="433"/>
      <c r="W462" s="434"/>
      <c r="Z462" s="69"/>
      <c r="AA462" s="69"/>
      <c r="AB462" s="69"/>
      <c r="AC462" s="69"/>
      <c r="AD462" s="69"/>
      <c r="AE462" s="69"/>
      <c r="AF462" s="69"/>
      <c r="AG462" s="69"/>
      <c r="AH462" s="69"/>
      <c r="AI462" s="69"/>
      <c r="AJ462" s="69"/>
      <c r="AK462" s="69"/>
    </row>
    <row r="463" spans="5:37" x14ac:dyDescent="0.25">
      <c r="E463" s="69"/>
      <c r="H463" s="69"/>
      <c r="I463" s="69"/>
      <c r="J463" s="69"/>
      <c r="L463" s="69"/>
      <c r="M463" s="69"/>
      <c r="N463" s="69"/>
      <c r="O463" s="69"/>
      <c r="V463" s="433"/>
      <c r="W463" s="434"/>
      <c r="Z463" s="69"/>
      <c r="AA463" s="69"/>
      <c r="AB463" s="69"/>
      <c r="AC463" s="69"/>
      <c r="AD463" s="69"/>
      <c r="AE463" s="69"/>
      <c r="AF463" s="69"/>
      <c r="AG463" s="69"/>
      <c r="AH463" s="69"/>
      <c r="AI463" s="69"/>
      <c r="AJ463" s="69"/>
      <c r="AK463" s="69"/>
    </row>
    <row r="464" spans="5:37" x14ac:dyDescent="0.25">
      <c r="E464" s="69"/>
      <c r="H464" s="69"/>
      <c r="I464" s="69"/>
      <c r="J464" s="69"/>
      <c r="L464" s="69"/>
      <c r="M464" s="69"/>
      <c r="N464" s="69"/>
      <c r="O464" s="69"/>
      <c r="V464" s="433"/>
      <c r="W464" s="434"/>
      <c r="Z464" s="69"/>
      <c r="AA464" s="69"/>
      <c r="AB464" s="69"/>
      <c r="AC464" s="69"/>
      <c r="AD464" s="69"/>
      <c r="AE464" s="69"/>
      <c r="AF464" s="69"/>
      <c r="AG464" s="69"/>
      <c r="AH464" s="69"/>
      <c r="AI464" s="69"/>
      <c r="AJ464" s="69"/>
      <c r="AK464" s="69"/>
    </row>
    <row r="465" spans="5:37" x14ac:dyDescent="0.25">
      <c r="E465" s="69"/>
      <c r="H465" s="69"/>
      <c r="I465" s="69"/>
      <c r="J465" s="69"/>
      <c r="L465" s="69"/>
      <c r="M465" s="69"/>
      <c r="N465" s="69"/>
      <c r="O465" s="69"/>
      <c r="V465" s="433"/>
      <c r="W465" s="434"/>
      <c r="Z465" s="69"/>
      <c r="AA465" s="69"/>
      <c r="AB465" s="69"/>
      <c r="AC465" s="69"/>
      <c r="AD465" s="69"/>
      <c r="AE465" s="69"/>
      <c r="AF465" s="69"/>
      <c r="AG465" s="69"/>
      <c r="AH465" s="69"/>
      <c r="AI465" s="69"/>
      <c r="AJ465" s="69"/>
      <c r="AK465" s="69"/>
    </row>
    <row r="466" spans="5:37" x14ac:dyDescent="0.25">
      <c r="E466" s="69"/>
      <c r="H466" s="69"/>
      <c r="I466" s="69"/>
      <c r="J466" s="69"/>
      <c r="L466" s="69"/>
      <c r="M466" s="69"/>
      <c r="N466" s="69"/>
      <c r="O466" s="69"/>
      <c r="V466" s="433"/>
      <c r="W466" s="434"/>
      <c r="Z466" s="69"/>
      <c r="AA466" s="69"/>
      <c r="AB466" s="69"/>
      <c r="AC466" s="69"/>
      <c r="AD466" s="69"/>
      <c r="AE466" s="69"/>
      <c r="AF466" s="69"/>
      <c r="AG466" s="69"/>
      <c r="AH466" s="69"/>
      <c r="AI466" s="69"/>
      <c r="AJ466" s="69"/>
      <c r="AK466" s="69"/>
    </row>
    <row r="467" spans="5:37" x14ac:dyDescent="0.25">
      <c r="E467" s="69"/>
      <c r="H467" s="69"/>
      <c r="I467" s="69"/>
      <c r="J467" s="69"/>
      <c r="L467" s="69"/>
      <c r="M467" s="69"/>
      <c r="N467" s="69"/>
      <c r="O467" s="69"/>
      <c r="V467" s="433"/>
      <c r="W467" s="434"/>
      <c r="Z467" s="69"/>
      <c r="AA467" s="69"/>
      <c r="AB467" s="69"/>
      <c r="AC467" s="69"/>
      <c r="AD467" s="69"/>
      <c r="AE467" s="69"/>
      <c r="AF467" s="69"/>
      <c r="AG467" s="69"/>
      <c r="AH467" s="69"/>
      <c r="AI467" s="69"/>
      <c r="AJ467" s="69"/>
      <c r="AK467" s="69"/>
    </row>
    <row r="468" spans="5:37" x14ac:dyDescent="0.25">
      <c r="E468" s="69"/>
      <c r="H468" s="69"/>
      <c r="I468" s="69"/>
      <c r="J468" s="69"/>
      <c r="L468" s="69"/>
      <c r="M468" s="69"/>
      <c r="N468" s="69"/>
      <c r="O468" s="69"/>
      <c r="V468" s="433"/>
      <c r="W468" s="434"/>
      <c r="Z468" s="69"/>
      <c r="AA468" s="69"/>
      <c r="AB468" s="69"/>
      <c r="AC468" s="69"/>
      <c r="AD468" s="69"/>
      <c r="AE468" s="69"/>
      <c r="AF468" s="69"/>
      <c r="AG468" s="69"/>
      <c r="AH468" s="69"/>
      <c r="AI468" s="69"/>
      <c r="AJ468" s="69"/>
      <c r="AK468" s="69"/>
    </row>
    <row r="469" spans="5:37" x14ac:dyDescent="0.25">
      <c r="E469" s="69"/>
      <c r="H469" s="69"/>
      <c r="I469" s="69"/>
      <c r="J469" s="69"/>
      <c r="L469" s="69"/>
      <c r="M469" s="69"/>
      <c r="N469" s="69"/>
      <c r="O469" s="69"/>
      <c r="V469" s="433"/>
      <c r="W469" s="434"/>
      <c r="Z469" s="69"/>
      <c r="AA469" s="69"/>
      <c r="AB469" s="69"/>
      <c r="AC469" s="69"/>
      <c r="AD469" s="69"/>
      <c r="AE469" s="69"/>
      <c r="AF469" s="69"/>
      <c r="AG469" s="69"/>
      <c r="AH469" s="69"/>
      <c r="AI469" s="69"/>
      <c r="AJ469" s="69"/>
      <c r="AK469" s="69"/>
    </row>
    <row r="470" spans="5:37" x14ac:dyDescent="0.25">
      <c r="E470" s="69"/>
      <c r="H470" s="69"/>
      <c r="I470" s="69"/>
      <c r="J470" s="69"/>
      <c r="L470" s="69"/>
      <c r="M470" s="69"/>
      <c r="N470" s="69"/>
      <c r="O470" s="69"/>
      <c r="V470" s="433"/>
      <c r="W470" s="434"/>
      <c r="Z470" s="69"/>
      <c r="AA470" s="69"/>
      <c r="AB470" s="69"/>
      <c r="AC470" s="69"/>
      <c r="AD470" s="69"/>
      <c r="AE470" s="69"/>
      <c r="AF470" s="69"/>
      <c r="AG470" s="69"/>
      <c r="AH470" s="69"/>
      <c r="AI470" s="69"/>
      <c r="AJ470" s="69"/>
      <c r="AK470" s="69"/>
    </row>
    <row r="471" spans="5:37" x14ac:dyDescent="0.25">
      <c r="E471" s="69"/>
      <c r="H471" s="69"/>
      <c r="I471" s="69"/>
      <c r="J471" s="69"/>
      <c r="L471" s="69"/>
      <c r="M471" s="69"/>
      <c r="N471" s="69"/>
      <c r="O471" s="69"/>
      <c r="V471" s="433"/>
      <c r="W471" s="434"/>
      <c r="Z471" s="69"/>
      <c r="AA471" s="69"/>
      <c r="AB471" s="69"/>
      <c r="AC471" s="69"/>
      <c r="AD471" s="69"/>
      <c r="AE471" s="69"/>
      <c r="AF471" s="69"/>
      <c r="AG471" s="69"/>
      <c r="AH471" s="69"/>
      <c r="AI471" s="69"/>
      <c r="AJ471" s="69"/>
      <c r="AK471" s="69"/>
    </row>
    <row r="472" spans="5:37" x14ac:dyDescent="0.25">
      <c r="E472" s="69"/>
      <c r="H472" s="69"/>
      <c r="I472" s="69"/>
      <c r="J472" s="69"/>
      <c r="L472" s="69"/>
      <c r="M472" s="69"/>
      <c r="N472" s="69"/>
      <c r="O472" s="69"/>
      <c r="V472" s="433"/>
      <c r="W472" s="434"/>
      <c r="Z472" s="69"/>
      <c r="AA472" s="69"/>
      <c r="AB472" s="69"/>
      <c r="AC472" s="69"/>
      <c r="AD472" s="69"/>
      <c r="AE472" s="69"/>
      <c r="AF472" s="69"/>
      <c r="AG472" s="69"/>
      <c r="AH472" s="69"/>
      <c r="AI472" s="69"/>
      <c r="AJ472" s="69"/>
      <c r="AK472" s="69"/>
    </row>
    <row r="473" spans="5:37" x14ac:dyDescent="0.25">
      <c r="E473" s="69"/>
      <c r="H473" s="69"/>
      <c r="I473" s="69"/>
      <c r="J473" s="69"/>
      <c r="L473" s="69"/>
      <c r="M473" s="69"/>
      <c r="N473" s="69"/>
      <c r="O473" s="69"/>
      <c r="V473" s="433"/>
      <c r="W473" s="434"/>
      <c r="Z473" s="69"/>
      <c r="AA473" s="69"/>
      <c r="AB473" s="69"/>
      <c r="AC473" s="69"/>
      <c r="AD473" s="69"/>
      <c r="AE473" s="69"/>
      <c r="AF473" s="69"/>
      <c r="AG473" s="69"/>
      <c r="AH473" s="69"/>
      <c r="AI473" s="69"/>
      <c r="AJ473" s="69"/>
      <c r="AK473" s="69"/>
    </row>
    <row r="474" spans="5:37" x14ac:dyDescent="0.25">
      <c r="E474" s="69"/>
      <c r="H474" s="69"/>
      <c r="I474" s="69"/>
      <c r="J474" s="69"/>
      <c r="L474" s="69"/>
      <c r="M474" s="69"/>
      <c r="N474" s="69"/>
      <c r="O474" s="69"/>
      <c r="V474" s="433"/>
      <c r="W474" s="434"/>
      <c r="Z474" s="69"/>
      <c r="AA474" s="69"/>
      <c r="AB474" s="69"/>
      <c r="AC474" s="69"/>
      <c r="AD474" s="69"/>
      <c r="AE474" s="69"/>
      <c r="AF474" s="69"/>
      <c r="AG474" s="69"/>
      <c r="AH474" s="69"/>
      <c r="AI474" s="69"/>
      <c r="AJ474" s="69"/>
      <c r="AK474" s="69"/>
    </row>
    <row r="475" spans="5:37" x14ac:dyDescent="0.25">
      <c r="E475" s="69"/>
      <c r="H475" s="69"/>
      <c r="I475" s="69"/>
      <c r="J475" s="69"/>
      <c r="L475" s="69"/>
      <c r="M475" s="69"/>
      <c r="N475" s="69"/>
      <c r="O475" s="69"/>
      <c r="V475" s="433"/>
      <c r="W475" s="434"/>
      <c r="Z475" s="69"/>
      <c r="AA475" s="69"/>
      <c r="AB475" s="69"/>
      <c r="AC475" s="69"/>
      <c r="AD475" s="69"/>
      <c r="AE475" s="69"/>
      <c r="AF475" s="69"/>
      <c r="AG475" s="69"/>
      <c r="AH475" s="69"/>
      <c r="AI475" s="69"/>
      <c r="AJ475" s="69"/>
      <c r="AK475" s="69"/>
    </row>
    <row r="476" spans="5:37" x14ac:dyDescent="0.25">
      <c r="E476" s="69"/>
      <c r="H476" s="69"/>
      <c r="I476" s="69"/>
      <c r="J476" s="69"/>
      <c r="L476" s="69"/>
      <c r="M476" s="69"/>
      <c r="N476" s="69"/>
      <c r="O476" s="69"/>
      <c r="V476" s="433"/>
      <c r="W476" s="434"/>
      <c r="Z476" s="69"/>
      <c r="AA476" s="69"/>
      <c r="AB476" s="69"/>
      <c r="AC476" s="69"/>
      <c r="AD476" s="69"/>
      <c r="AE476" s="69"/>
      <c r="AF476" s="69"/>
      <c r="AG476" s="69"/>
      <c r="AH476" s="69"/>
      <c r="AI476" s="69"/>
      <c r="AJ476" s="69"/>
      <c r="AK476" s="69"/>
    </row>
    <row r="477" spans="5:37" x14ac:dyDescent="0.25">
      <c r="E477" s="69"/>
      <c r="H477" s="69"/>
      <c r="I477" s="69"/>
      <c r="J477" s="69"/>
      <c r="L477" s="69"/>
      <c r="M477" s="69"/>
      <c r="N477" s="69"/>
      <c r="O477" s="69"/>
      <c r="V477" s="433"/>
      <c r="W477" s="434"/>
      <c r="Z477" s="69"/>
      <c r="AA477" s="69"/>
      <c r="AB477" s="69"/>
      <c r="AC477" s="69"/>
      <c r="AD477" s="69"/>
      <c r="AE477" s="69"/>
      <c r="AF477" s="69"/>
      <c r="AG477" s="69"/>
      <c r="AH477" s="69"/>
      <c r="AI477" s="69"/>
      <c r="AJ477" s="69"/>
      <c r="AK477" s="69"/>
    </row>
    <row r="478" spans="5:37" x14ac:dyDescent="0.25">
      <c r="E478" s="69"/>
      <c r="H478" s="69"/>
      <c r="I478" s="69"/>
      <c r="J478" s="69"/>
      <c r="L478" s="69"/>
      <c r="M478" s="69"/>
      <c r="N478" s="69"/>
      <c r="O478" s="69"/>
      <c r="V478" s="433"/>
      <c r="W478" s="434"/>
      <c r="Z478" s="69"/>
      <c r="AA478" s="69"/>
      <c r="AB478" s="69"/>
      <c r="AC478" s="69"/>
      <c r="AD478" s="69"/>
      <c r="AE478" s="69"/>
      <c r="AF478" s="69"/>
      <c r="AG478" s="69"/>
      <c r="AH478" s="69"/>
      <c r="AI478" s="69"/>
      <c r="AJ478" s="69"/>
      <c r="AK478" s="69"/>
    </row>
    <row r="479" spans="5:37" x14ac:dyDescent="0.25">
      <c r="E479" s="69"/>
      <c r="H479" s="69"/>
      <c r="I479" s="69"/>
      <c r="J479" s="69"/>
      <c r="L479" s="69"/>
      <c r="M479" s="69"/>
      <c r="N479" s="69"/>
      <c r="O479" s="69"/>
      <c r="V479" s="433"/>
      <c r="W479" s="434"/>
      <c r="Z479" s="69"/>
      <c r="AA479" s="69"/>
      <c r="AB479" s="69"/>
      <c r="AC479" s="69"/>
      <c r="AD479" s="69"/>
      <c r="AE479" s="69"/>
      <c r="AF479" s="69"/>
      <c r="AG479" s="69"/>
      <c r="AH479" s="69"/>
      <c r="AI479" s="69"/>
      <c r="AJ479" s="69"/>
      <c r="AK479" s="69"/>
    </row>
    <row r="480" spans="5:37" x14ac:dyDescent="0.25">
      <c r="E480" s="69"/>
      <c r="H480" s="69"/>
      <c r="I480" s="69"/>
      <c r="J480" s="69"/>
      <c r="L480" s="69"/>
      <c r="M480" s="69"/>
      <c r="N480" s="69"/>
      <c r="O480" s="69"/>
      <c r="V480" s="433"/>
      <c r="W480" s="434"/>
      <c r="Z480" s="69"/>
      <c r="AA480" s="69"/>
      <c r="AB480" s="69"/>
      <c r="AC480" s="69"/>
      <c r="AD480" s="69"/>
      <c r="AE480" s="69"/>
      <c r="AF480" s="69"/>
      <c r="AG480" s="69"/>
      <c r="AH480" s="69"/>
      <c r="AI480" s="69"/>
      <c r="AJ480" s="69"/>
      <c r="AK480" s="69"/>
    </row>
    <row r="481" spans="5:37" x14ac:dyDescent="0.25">
      <c r="E481" s="69"/>
      <c r="H481" s="69"/>
      <c r="I481" s="69"/>
      <c r="J481" s="69"/>
      <c r="L481" s="69"/>
      <c r="M481" s="69"/>
      <c r="N481" s="69"/>
      <c r="O481" s="69"/>
      <c r="V481" s="433"/>
      <c r="W481" s="434"/>
      <c r="Z481" s="69"/>
      <c r="AA481" s="69"/>
      <c r="AB481" s="69"/>
      <c r="AC481" s="69"/>
      <c r="AD481" s="69"/>
      <c r="AE481" s="69"/>
      <c r="AF481" s="69"/>
      <c r="AG481" s="69"/>
      <c r="AH481" s="69"/>
      <c r="AI481" s="69"/>
      <c r="AJ481" s="69"/>
      <c r="AK481" s="69"/>
    </row>
    <row r="482" spans="5:37" x14ac:dyDescent="0.25">
      <c r="E482" s="69"/>
      <c r="H482" s="69"/>
      <c r="I482" s="69"/>
      <c r="J482" s="69"/>
      <c r="L482" s="69"/>
      <c r="M482" s="69"/>
      <c r="N482" s="69"/>
      <c r="O482" s="69"/>
      <c r="V482" s="433"/>
      <c r="W482" s="434"/>
      <c r="Z482" s="69"/>
      <c r="AA482" s="69"/>
      <c r="AB482" s="69"/>
      <c r="AC482" s="69"/>
      <c r="AD482" s="69"/>
      <c r="AE482" s="69"/>
      <c r="AF482" s="69"/>
      <c r="AG482" s="69"/>
      <c r="AH482" s="69"/>
      <c r="AI482" s="69"/>
      <c r="AJ482" s="69"/>
      <c r="AK482" s="69"/>
    </row>
    <row r="483" spans="5:37" x14ac:dyDescent="0.25">
      <c r="E483" s="69"/>
      <c r="H483" s="69"/>
      <c r="I483" s="69"/>
      <c r="J483" s="69"/>
      <c r="L483" s="69"/>
      <c r="M483" s="69"/>
      <c r="N483" s="69"/>
      <c r="O483" s="69"/>
      <c r="V483" s="433"/>
      <c r="W483" s="434"/>
      <c r="Z483" s="69"/>
      <c r="AA483" s="69"/>
      <c r="AB483" s="69"/>
      <c r="AC483" s="69"/>
      <c r="AD483" s="69"/>
      <c r="AE483" s="69"/>
      <c r="AF483" s="69"/>
      <c r="AG483" s="69"/>
      <c r="AH483" s="69"/>
      <c r="AI483" s="69"/>
      <c r="AJ483" s="69"/>
      <c r="AK483" s="69"/>
    </row>
    <row r="484" spans="5:37" x14ac:dyDescent="0.25">
      <c r="E484" s="69"/>
      <c r="H484" s="69"/>
      <c r="I484" s="69"/>
      <c r="J484" s="69"/>
      <c r="L484" s="69"/>
      <c r="M484" s="69"/>
      <c r="N484" s="69"/>
      <c r="O484" s="69"/>
      <c r="V484" s="433"/>
      <c r="W484" s="434"/>
      <c r="Z484" s="69"/>
      <c r="AA484" s="69"/>
      <c r="AB484" s="69"/>
      <c r="AC484" s="69"/>
      <c r="AD484" s="69"/>
      <c r="AE484" s="69"/>
      <c r="AF484" s="69"/>
      <c r="AG484" s="69"/>
      <c r="AH484" s="69"/>
      <c r="AI484" s="69"/>
      <c r="AJ484" s="69"/>
      <c r="AK484" s="69"/>
    </row>
    <row r="485" spans="5:37" x14ac:dyDescent="0.25">
      <c r="E485" s="69"/>
      <c r="H485" s="69"/>
      <c r="I485" s="69"/>
      <c r="J485" s="69"/>
      <c r="L485" s="69"/>
      <c r="M485" s="69"/>
      <c r="N485" s="69"/>
      <c r="O485" s="69"/>
      <c r="V485" s="433"/>
      <c r="W485" s="434"/>
      <c r="Z485" s="69"/>
      <c r="AA485" s="69"/>
      <c r="AB485" s="69"/>
      <c r="AC485" s="69"/>
      <c r="AD485" s="69"/>
      <c r="AE485" s="69"/>
      <c r="AF485" s="69"/>
      <c r="AG485" s="69"/>
      <c r="AH485" s="69"/>
      <c r="AI485" s="69"/>
      <c r="AJ485" s="69"/>
      <c r="AK485" s="69"/>
    </row>
    <row r="486" spans="5:37" x14ac:dyDescent="0.25">
      <c r="E486" s="69"/>
      <c r="H486" s="69"/>
      <c r="I486" s="69"/>
      <c r="J486" s="69"/>
      <c r="L486" s="69"/>
      <c r="M486" s="69"/>
      <c r="N486" s="69"/>
      <c r="O486" s="69"/>
      <c r="V486" s="433"/>
      <c r="W486" s="434"/>
      <c r="Z486" s="69"/>
      <c r="AA486" s="69"/>
      <c r="AB486" s="69"/>
      <c r="AC486" s="69"/>
      <c r="AD486" s="69"/>
      <c r="AE486" s="69"/>
      <c r="AF486" s="69"/>
      <c r="AG486" s="69"/>
      <c r="AH486" s="69"/>
      <c r="AI486" s="69"/>
      <c r="AJ486" s="69"/>
      <c r="AK486" s="69"/>
    </row>
    <row r="487" spans="5:37" x14ac:dyDescent="0.25">
      <c r="E487" s="69"/>
      <c r="H487" s="69"/>
      <c r="I487" s="69"/>
      <c r="J487" s="69"/>
      <c r="L487" s="69"/>
      <c r="M487" s="69"/>
      <c r="N487" s="69"/>
      <c r="O487" s="69"/>
      <c r="V487" s="433"/>
      <c r="W487" s="434"/>
      <c r="Z487" s="69"/>
      <c r="AA487" s="69"/>
      <c r="AB487" s="69"/>
      <c r="AC487" s="69"/>
      <c r="AD487" s="69"/>
      <c r="AE487" s="69"/>
      <c r="AF487" s="69"/>
      <c r="AG487" s="69"/>
      <c r="AH487" s="69"/>
      <c r="AI487" s="69"/>
      <c r="AJ487" s="69"/>
      <c r="AK487" s="69"/>
    </row>
    <row r="488" spans="5:37" x14ac:dyDescent="0.25">
      <c r="E488" s="69"/>
      <c r="H488" s="69"/>
      <c r="I488" s="69"/>
      <c r="J488" s="69"/>
      <c r="L488" s="69"/>
      <c r="M488" s="69"/>
      <c r="N488" s="69"/>
      <c r="O488" s="69"/>
      <c r="V488" s="433"/>
      <c r="W488" s="434"/>
      <c r="Z488" s="69"/>
      <c r="AA488" s="69"/>
      <c r="AB488" s="69"/>
      <c r="AC488" s="69"/>
      <c r="AD488" s="69"/>
      <c r="AE488" s="69"/>
      <c r="AF488" s="69"/>
      <c r="AG488" s="69"/>
      <c r="AH488" s="69"/>
      <c r="AI488" s="69"/>
      <c r="AJ488" s="69"/>
      <c r="AK488" s="69"/>
    </row>
    <row r="489" spans="5:37" x14ac:dyDescent="0.25">
      <c r="E489" s="69"/>
      <c r="H489" s="69"/>
      <c r="I489" s="69"/>
      <c r="J489" s="69"/>
      <c r="L489" s="69"/>
      <c r="M489" s="69"/>
      <c r="N489" s="69"/>
      <c r="O489" s="69"/>
      <c r="V489" s="433"/>
      <c r="W489" s="434"/>
      <c r="Z489" s="69"/>
      <c r="AA489" s="69"/>
      <c r="AB489" s="69"/>
      <c r="AC489" s="69"/>
      <c r="AD489" s="69"/>
      <c r="AE489" s="69"/>
      <c r="AF489" s="69"/>
      <c r="AG489" s="69"/>
      <c r="AH489" s="69"/>
      <c r="AI489" s="69"/>
      <c r="AJ489" s="69"/>
      <c r="AK489" s="69"/>
    </row>
    <row r="490" spans="5:37" x14ac:dyDescent="0.25">
      <c r="E490" s="69"/>
      <c r="H490" s="69"/>
      <c r="I490" s="69"/>
      <c r="J490" s="69"/>
      <c r="L490" s="69"/>
      <c r="M490" s="69"/>
      <c r="N490" s="69"/>
      <c r="O490" s="69"/>
      <c r="V490" s="433"/>
      <c r="W490" s="434"/>
      <c r="Z490" s="69"/>
      <c r="AA490" s="69"/>
      <c r="AB490" s="69"/>
      <c r="AC490" s="69"/>
      <c r="AD490" s="69"/>
      <c r="AE490" s="69"/>
      <c r="AF490" s="69"/>
      <c r="AG490" s="69"/>
      <c r="AH490" s="69"/>
      <c r="AI490" s="69"/>
      <c r="AJ490" s="69"/>
      <c r="AK490" s="69"/>
    </row>
    <row r="491" spans="5:37" x14ac:dyDescent="0.25">
      <c r="E491" s="69"/>
      <c r="H491" s="69"/>
      <c r="I491" s="69"/>
      <c r="J491" s="69"/>
      <c r="L491" s="69"/>
      <c r="M491" s="69"/>
      <c r="N491" s="69"/>
      <c r="O491" s="69"/>
      <c r="V491" s="433"/>
      <c r="W491" s="434"/>
      <c r="Z491" s="69"/>
      <c r="AA491" s="69"/>
      <c r="AB491" s="69"/>
      <c r="AC491" s="69"/>
      <c r="AD491" s="69"/>
      <c r="AE491" s="69"/>
      <c r="AF491" s="69"/>
      <c r="AG491" s="69"/>
      <c r="AH491" s="69"/>
      <c r="AI491" s="69"/>
      <c r="AJ491" s="69"/>
      <c r="AK491" s="69"/>
    </row>
    <row r="492" spans="5:37" x14ac:dyDescent="0.25">
      <c r="E492" s="69"/>
      <c r="H492" s="69"/>
      <c r="I492" s="69"/>
      <c r="J492" s="69"/>
      <c r="L492" s="69"/>
      <c r="M492" s="69"/>
      <c r="N492" s="69"/>
      <c r="O492" s="69"/>
      <c r="V492" s="433"/>
      <c r="W492" s="434"/>
      <c r="Z492" s="69"/>
      <c r="AA492" s="69"/>
      <c r="AB492" s="69"/>
      <c r="AC492" s="69"/>
      <c r="AD492" s="69"/>
      <c r="AE492" s="69"/>
      <c r="AF492" s="69"/>
      <c r="AG492" s="69"/>
      <c r="AH492" s="69"/>
      <c r="AI492" s="69"/>
      <c r="AJ492" s="69"/>
      <c r="AK492" s="69"/>
    </row>
    <row r="493" spans="5:37" x14ac:dyDescent="0.25">
      <c r="E493" s="69"/>
      <c r="H493" s="69"/>
      <c r="I493" s="69"/>
      <c r="J493" s="69"/>
      <c r="L493" s="69"/>
      <c r="M493" s="69"/>
      <c r="N493" s="69"/>
      <c r="O493" s="69"/>
      <c r="V493" s="433"/>
      <c r="W493" s="434"/>
      <c r="Z493" s="69"/>
      <c r="AA493" s="69"/>
      <c r="AB493" s="69"/>
      <c r="AC493" s="69"/>
      <c r="AD493" s="69"/>
      <c r="AE493" s="69"/>
      <c r="AF493" s="69"/>
      <c r="AG493" s="69"/>
      <c r="AH493" s="69"/>
      <c r="AI493" s="69"/>
      <c r="AJ493" s="69"/>
      <c r="AK493" s="69"/>
    </row>
    <row r="494" spans="5:37" x14ac:dyDescent="0.25">
      <c r="E494" s="69"/>
      <c r="H494" s="69"/>
      <c r="I494" s="69"/>
      <c r="J494" s="69"/>
      <c r="L494" s="69"/>
      <c r="M494" s="69"/>
      <c r="N494" s="69"/>
      <c r="O494" s="69"/>
      <c r="V494" s="433"/>
      <c r="W494" s="434"/>
      <c r="Z494" s="69"/>
      <c r="AA494" s="69"/>
      <c r="AB494" s="69"/>
      <c r="AC494" s="69"/>
      <c r="AD494" s="69"/>
      <c r="AE494" s="69"/>
      <c r="AF494" s="69"/>
      <c r="AG494" s="69"/>
      <c r="AH494" s="69"/>
      <c r="AI494" s="69"/>
      <c r="AJ494" s="69"/>
      <c r="AK494" s="69"/>
    </row>
    <row r="495" spans="5:37" x14ac:dyDescent="0.25">
      <c r="E495" s="69"/>
      <c r="H495" s="69"/>
      <c r="I495" s="69"/>
      <c r="J495" s="69"/>
      <c r="L495" s="69"/>
      <c r="M495" s="69"/>
      <c r="N495" s="69"/>
      <c r="O495" s="69"/>
      <c r="V495" s="433"/>
      <c r="W495" s="434"/>
      <c r="Z495" s="69"/>
      <c r="AA495" s="69"/>
      <c r="AB495" s="69"/>
      <c r="AC495" s="69"/>
      <c r="AD495" s="69"/>
      <c r="AE495" s="69"/>
      <c r="AF495" s="69"/>
      <c r="AG495" s="69"/>
      <c r="AH495" s="69"/>
      <c r="AI495" s="69"/>
      <c r="AJ495" s="69"/>
      <c r="AK495" s="69"/>
    </row>
    <row r="496" spans="5:37" x14ac:dyDescent="0.25">
      <c r="E496" s="69"/>
      <c r="H496" s="69"/>
      <c r="I496" s="69"/>
      <c r="J496" s="69"/>
      <c r="L496" s="69"/>
      <c r="M496" s="69"/>
      <c r="N496" s="69"/>
      <c r="O496" s="69"/>
      <c r="V496" s="433"/>
      <c r="W496" s="434"/>
      <c r="Z496" s="69"/>
      <c r="AA496" s="69"/>
      <c r="AB496" s="69"/>
      <c r="AC496" s="69"/>
      <c r="AD496" s="69"/>
      <c r="AE496" s="69"/>
      <c r="AF496" s="69"/>
      <c r="AG496" s="69"/>
      <c r="AH496" s="69"/>
      <c r="AI496" s="69"/>
      <c r="AJ496" s="69"/>
      <c r="AK496" s="69"/>
    </row>
    <row r="497" spans="5:37" x14ac:dyDescent="0.25">
      <c r="E497" s="69"/>
      <c r="H497" s="69"/>
      <c r="I497" s="69"/>
      <c r="J497" s="69"/>
      <c r="L497" s="69"/>
      <c r="M497" s="69"/>
      <c r="N497" s="69"/>
      <c r="O497" s="69"/>
      <c r="V497" s="433"/>
      <c r="W497" s="434"/>
      <c r="Z497" s="69"/>
      <c r="AA497" s="69"/>
      <c r="AB497" s="69"/>
      <c r="AC497" s="69"/>
      <c r="AD497" s="69"/>
      <c r="AE497" s="69"/>
      <c r="AF497" s="69"/>
      <c r="AG497" s="69"/>
      <c r="AH497" s="69"/>
      <c r="AI497" s="69"/>
      <c r="AJ497" s="69"/>
      <c r="AK497" s="69"/>
    </row>
    <row r="498" spans="5:37" x14ac:dyDescent="0.25">
      <c r="E498" s="69"/>
      <c r="H498" s="69"/>
      <c r="I498" s="69"/>
      <c r="J498" s="69"/>
      <c r="L498" s="69"/>
      <c r="M498" s="69"/>
      <c r="N498" s="69"/>
      <c r="O498" s="69"/>
      <c r="V498" s="433"/>
      <c r="W498" s="434"/>
      <c r="Z498" s="69"/>
      <c r="AA498" s="69"/>
      <c r="AB498" s="69"/>
      <c r="AC498" s="69"/>
      <c r="AD498" s="69"/>
      <c r="AE498" s="69"/>
      <c r="AF498" s="69"/>
      <c r="AG498" s="69"/>
      <c r="AH498" s="69"/>
      <c r="AI498" s="69"/>
      <c r="AJ498" s="69"/>
      <c r="AK498" s="69"/>
    </row>
    <row r="499" spans="5:37" x14ac:dyDescent="0.25">
      <c r="E499" s="69"/>
      <c r="H499" s="69"/>
      <c r="I499" s="69"/>
      <c r="J499" s="69"/>
      <c r="L499" s="69"/>
      <c r="M499" s="69"/>
      <c r="N499" s="69"/>
      <c r="O499" s="69"/>
      <c r="V499" s="433"/>
      <c r="W499" s="434"/>
      <c r="Z499" s="69"/>
      <c r="AA499" s="69"/>
      <c r="AB499" s="69"/>
      <c r="AC499" s="69"/>
      <c r="AD499" s="69"/>
      <c r="AE499" s="69"/>
      <c r="AF499" s="69"/>
      <c r="AG499" s="69"/>
      <c r="AH499" s="69"/>
      <c r="AI499" s="69"/>
      <c r="AJ499" s="69"/>
      <c r="AK499" s="69"/>
    </row>
    <row r="500" spans="5:37" x14ac:dyDescent="0.25">
      <c r="E500" s="69"/>
      <c r="H500" s="69"/>
      <c r="I500" s="69"/>
      <c r="J500" s="69"/>
      <c r="L500" s="69"/>
      <c r="M500" s="69"/>
      <c r="N500" s="69"/>
      <c r="O500" s="69"/>
      <c r="V500" s="433"/>
      <c r="W500" s="434"/>
      <c r="Z500" s="69"/>
      <c r="AA500" s="69"/>
      <c r="AB500" s="69"/>
      <c r="AC500" s="69"/>
      <c r="AD500" s="69"/>
      <c r="AE500" s="69"/>
      <c r="AF500" s="69"/>
      <c r="AG500" s="69"/>
      <c r="AH500" s="69"/>
      <c r="AI500" s="69"/>
      <c r="AJ500" s="69"/>
      <c r="AK500" s="69"/>
    </row>
    <row r="501" spans="5:37" x14ac:dyDescent="0.25">
      <c r="E501" s="69"/>
      <c r="H501" s="69"/>
      <c r="I501" s="69"/>
      <c r="J501" s="69"/>
      <c r="L501" s="69"/>
      <c r="M501" s="69"/>
      <c r="N501" s="69"/>
      <c r="O501" s="69"/>
      <c r="V501" s="433"/>
      <c r="W501" s="434"/>
      <c r="Z501" s="69"/>
      <c r="AA501" s="69"/>
      <c r="AB501" s="69"/>
      <c r="AC501" s="69"/>
      <c r="AD501" s="69"/>
      <c r="AE501" s="69"/>
      <c r="AF501" s="69"/>
      <c r="AG501" s="69"/>
      <c r="AH501" s="69"/>
      <c r="AI501" s="69"/>
      <c r="AJ501" s="69"/>
      <c r="AK501" s="69"/>
    </row>
    <row r="502" spans="5:37" x14ac:dyDescent="0.25">
      <c r="E502" s="69"/>
      <c r="H502" s="69"/>
      <c r="I502" s="69"/>
      <c r="J502" s="69"/>
      <c r="L502" s="69"/>
      <c r="M502" s="69"/>
      <c r="N502" s="69"/>
      <c r="O502" s="69"/>
      <c r="V502" s="433"/>
      <c r="W502" s="434"/>
      <c r="Z502" s="69"/>
      <c r="AA502" s="69"/>
      <c r="AB502" s="69"/>
      <c r="AC502" s="69"/>
      <c r="AD502" s="69"/>
      <c r="AE502" s="69"/>
      <c r="AF502" s="69"/>
      <c r="AG502" s="69"/>
      <c r="AH502" s="69"/>
      <c r="AI502" s="69"/>
      <c r="AJ502" s="69"/>
      <c r="AK502" s="69"/>
    </row>
    <row r="503" spans="5:37" x14ac:dyDescent="0.25">
      <c r="E503" s="69"/>
      <c r="H503" s="69"/>
      <c r="I503" s="69"/>
      <c r="J503" s="69"/>
      <c r="L503" s="69"/>
      <c r="M503" s="69"/>
      <c r="N503" s="69"/>
      <c r="O503" s="69"/>
      <c r="V503" s="433"/>
      <c r="W503" s="434"/>
      <c r="Z503" s="69"/>
      <c r="AA503" s="69"/>
      <c r="AB503" s="69"/>
      <c r="AC503" s="69"/>
      <c r="AD503" s="69"/>
      <c r="AE503" s="69"/>
      <c r="AF503" s="69"/>
      <c r="AG503" s="69"/>
      <c r="AH503" s="69"/>
      <c r="AI503" s="69"/>
      <c r="AJ503" s="69"/>
      <c r="AK503" s="69"/>
    </row>
    <row r="504" spans="5:37" x14ac:dyDescent="0.25">
      <c r="E504" s="69"/>
      <c r="H504" s="69"/>
      <c r="I504" s="69"/>
      <c r="J504" s="69"/>
      <c r="L504" s="69"/>
      <c r="M504" s="69"/>
      <c r="N504" s="69"/>
      <c r="O504" s="69"/>
      <c r="V504" s="433"/>
      <c r="W504" s="434"/>
      <c r="Z504" s="69"/>
      <c r="AA504" s="69"/>
      <c r="AB504" s="69"/>
      <c r="AC504" s="69"/>
      <c r="AD504" s="69"/>
      <c r="AE504" s="69"/>
      <c r="AF504" s="69"/>
      <c r="AG504" s="69"/>
      <c r="AH504" s="69"/>
      <c r="AI504" s="69"/>
      <c r="AJ504" s="69"/>
      <c r="AK504" s="69"/>
    </row>
    <row r="505" spans="5:37" x14ac:dyDescent="0.25">
      <c r="E505" s="69"/>
      <c r="H505" s="69"/>
      <c r="I505" s="69"/>
      <c r="J505" s="69"/>
      <c r="L505" s="69"/>
      <c r="M505" s="69"/>
      <c r="N505" s="69"/>
      <c r="O505" s="69"/>
      <c r="V505" s="433"/>
      <c r="W505" s="434"/>
      <c r="Z505" s="69"/>
      <c r="AA505" s="69"/>
      <c r="AB505" s="69"/>
      <c r="AC505" s="69"/>
      <c r="AD505" s="69"/>
      <c r="AE505" s="69"/>
      <c r="AF505" s="69"/>
      <c r="AG505" s="69"/>
      <c r="AH505" s="69"/>
      <c r="AI505" s="69"/>
      <c r="AJ505" s="69"/>
      <c r="AK505" s="69"/>
    </row>
    <row r="506" spans="5:37" x14ac:dyDescent="0.25">
      <c r="E506" s="69"/>
      <c r="H506" s="69"/>
      <c r="I506" s="69"/>
      <c r="J506" s="69"/>
      <c r="L506" s="69"/>
      <c r="M506" s="69"/>
      <c r="N506" s="69"/>
      <c r="O506" s="69"/>
      <c r="V506" s="433"/>
      <c r="W506" s="434"/>
      <c r="Z506" s="69"/>
      <c r="AA506" s="69"/>
      <c r="AB506" s="69"/>
      <c r="AC506" s="69"/>
      <c r="AD506" s="69"/>
      <c r="AE506" s="69"/>
      <c r="AF506" s="69"/>
      <c r="AG506" s="69"/>
      <c r="AH506" s="69"/>
      <c r="AI506" s="69"/>
      <c r="AJ506" s="69"/>
      <c r="AK506" s="69"/>
    </row>
    <row r="507" spans="5:37" x14ac:dyDescent="0.25">
      <c r="E507" s="69"/>
      <c r="H507" s="69"/>
      <c r="I507" s="69"/>
      <c r="J507" s="69"/>
      <c r="L507" s="69"/>
      <c r="M507" s="69"/>
      <c r="N507" s="69"/>
      <c r="O507" s="69"/>
      <c r="V507" s="433"/>
      <c r="W507" s="434"/>
      <c r="Z507" s="69"/>
      <c r="AA507" s="69"/>
      <c r="AB507" s="69"/>
      <c r="AC507" s="69"/>
      <c r="AD507" s="69"/>
      <c r="AE507" s="69"/>
      <c r="AF507" s="69"/>
      <c r="AG507" s="69"/>
      <c r="AH507" s="69"/>
      <c r="AI507" s="69"/>
      <c r="AJ507" s="69"/>
      <c r="AK507" s="69"/>
    </row>
    <row r="508" spans="5:37" x14ac:dyDescent="0.25">
      <c r="E508" s="69"/>
      <c r="H508" s="69"/>
      <c r="I508" s="69"/>
      <c r="J508" s="69"/>
      <c r="L508" s="69"/>
      <c r="M508" s="69"/>
      <c r="N508" s="69"/>
      <c r="O508" s="69"/>
      <c r="V508" s="433"/>
      <c r="W508" s="434"/>
      <c r="Z508" s="69"/>
      <c r="AA508" s="69"/>
      <c r="AB508" s="69"/>
      <c r="AC508" s="69"/>
      <c r="AD508" s="69"/>
      <c r="AE508" s="69"/>
      <c r="AF508" s="69"/>
      <c r="AG508" s="69"/>
      <c r="AH508" s="69"/>
      <c r="AI508" s="69"/>
      <c r="AJ508" s="69"/>
      <c r="AK508" s="69"/>
    </row>
    <row r="509" spans="5:37" x14ac:dyDescent="0.25">
      <c r="E509" s="69"/>
      <c r="H509" s="69"/>
      <c r="I509" s="69"/>
      <c r="J509" s="69"/>
      <c r="L509" s="69"/>
      <c r="M509" s="69"/>
      <c r="N509" s="69"/>
      <c r="O509" s="69"/>
      <c r="V509" s="433"/>
      <c r="W509" s="434"/>
      <c r="Z509" s="69"/>
      <c r="AA509" s="69"/>
      <c r="AB509" s="69"/>
      <c r="AC509" s="69"/>
      <c r="AD509" s="69"/>
      <c r="AE509" s="69"/>
      <c r="AF509" s="69"/>
      <c r="AG509" s="69"/>
      <c r="AH509" s="69"/>
      <c r="AI509" s="69"/>
      <c r="AJ509" s="69"/>
      <c r="AK509" s="69"/>
    </row>
    <row r="510" spans="5:37" x14ac:dyDescent="0.25">
      <c r="E510" s="69"/>
      <c r="H510" s="69"/>
      <c r="I510" s="69"/>
      <c r="J510" s="69"/>
      <c r="L510" s="69"/>
      <c r="M510" s="69"/>
      <c r="N510" s="69"/>
      <c r="O510" s="69"/>
      <c r="V510" s="433"/>
      <c r="W510" s="434"/>
      <c r="Z510" s="69"/>
      <c r="AA510" s="69"/>
      <c r="AB510" s="69"/>
      <c r="AC510" s="69"/>
      <c r="AD510" s="69"/>
      <c r="AE510" s="69"/>
      <c r="AF510" s="69"/>
      <c r="AG510" s="69"/>
      <c r="AH510" s="69"/>
      <c r="AI510" s="69"/>
      <c r="AJ510" s="69"/>
      <c r="AK510" s="69"/>
    </row>
    <row r="511" spans="5:37" x14ac:dyDescent="0.25">
      <c r="E511" s="69"/>
      <c r="H511" s="69"/>
      <c r="I511" s="69"/>
      <c r="J511" s="69"/>
      <c r="L511" s="69"/>
      <c r="M511" s="69"/>
      <c r="N511" s="69"/>
      <c r="O511" s="69"/>
      <c r="V511" s="433"/>
      <c r="W511" s="434"/>
      <c r="Z511" s="69"/>
      <c r="AA511" s="69"/>
      <c r="AB511" s="69"/>
      <c r="AC511" s="69"/>
      <c r="AD511" s="69"/>
      <c r="AE511" s="69"/>
      <c r="AF511" s="69"/>
      <c r="AG511" s="69"/>
      <c r="AH511" s="69"/>
      <c r="AI511" s="69"/>
      <c r="AJ511" s="69"/>
      <c r="AK511" s="69"/>
    </row>
    <row r="512" spans="5:37" x14ac:dyDescent="0.25">
      <c r="E512" s="69"/>
      <c r="H512" s="69"/>
      <c r="I512" s="69"/>
      <c r="J512" s="69"/>
      <c r="L512" s="69"/>
      <c r="M512" s="69"/>
      <c r="N512" s="69"/>
      <c r="O512" s="69"/>
      <c r="V512" s="433"/>
      <c r="W512" s="434"/>
      <c r="Z512" s="69"/>
      <c r="AA512" s="69"/>
      <c r="AB512" s="69"/>
      <c r="AC512" s="69"/>
      <c r="AD512" s="69"/>
      <c r="AE512" s="69"/>
      <c r="AF512" s="69"/>
      <c r="AG512" s="69"/>
      <c r="AH512" s="69"/>
      <c r="AI512" s="69"/>
      <c r="AJ512" s="69"/>
      <c r="AK512" s="69"/>
    </row>
    <row r="513" spans="5:37" x14ac:dyDescent="0.25">
      <c r="E513" s="69"/>
      <c r="H513" s="69"/>
      <c r="I513" s="69"/>
      <c r="J513" s="69"/>
      <c r="L513" s="69"/>
      <c r="M513" s="69"/>
      <c r="N513" s="69"/>
      <c r="O513" s="69"/>
      <c r="V513" s="433"/>
      <c r="W513" s="434"/>
      <c r="Z513" s="69"/>
      <c r="AA513" s="69"/>
      <c r="AB513" s="69"/>
      <c r="AC513" s="69"/>
      <c r="AD513" s="69"/>
      <c r="AE513" s="69"/>
      <c r="AF513" s="69"/>
      <c r="AG513" s="69"/>
      <c r="AH513" s="69"/>
      <c r="AI513" s="69"/>
      <c r="AJ513" s="69"/>
      <c r="AK513" s="69"/>
    </row>
    <row r="514" spans="5:37" x14ac:dyDescent="0.25">
      <c r="E514" s="69"/>
      <c r="H514" s="69"/>
      <c r="I514" s="69"/>
      <c r="J514" s="69"/>
      <c r="L514" s="69"/>
      <c r="M514" s="69"/>
      <c r="N514" s="69"/>
      <c r="O514" s="69"/>
      <c r="V514" s="433"/>
      <c r="W514" s="434"/>
      <c r="Z514" s="69"/>
      <c r="AA514" s="69"/>
      <c r="AB514" s="69"/>
      <c r="AC514" s="69"/>
      <c r="AD514" s="69"/>
      <c r="AE514" s="69"/>
      <c r="AF514" s="69"/>
      <c r="AG514" s="69"/>
      <c r="AH514" s="69"/>
      <c r="AI514" s="69"/>
      <c r="AJ514" s="69"/>
      <c r="AK514" s="69"/>
    </row>
    <row r="515" spans="5:37" x14ac:dyDescent="0.25">
      <c r="E515" s="69"/>
      <c r="H515" s="69"/>
      <c r="I515" s="69"/>
      <c r="J515" s="69"/>
      <c r="L515" s="69"/>
      <c r="M515" s="69"/>
      <c r="N515" s="69"/>
      <c r="O515" s="69"/>
      <c r="V515" s="433"/>
      <c r="W515" s="434"/>
      <c r="Z515" s="69"/>
      <c r="AA515" s="69"/>
      <c r="AB515" s="69"/>
      <c r="AC515" s="69"/>
      <c r="AD515" s="69"/>
      <c r="AE515" s="69"/>
      <c r="AF515" s="69"/>
      <c r="AG515" s="69"/>
      <c r="AH515" s="69"/>
      <c r="AI515" s="69"/>
      <c r="AJ515" s="69"/>
      <c r="AK515" s="69"/>
    </row>
    <row r="516" spans="5:37" x14ac:dyDescent="0.25">
      <c r="E516" s="69"/>
      <c r="H516" s="69"/>
      <c r="I516" s="69"/>
      <c r="J516" s="69"/>
      <c r="L516" s="69"/>
      <c r="M516" s="69"/>
      <c r="N516" s="69"/>
      <c r="O516" s="69"/>
      <c r="V516" s="433"/>
      <c r="W516" s="434"/>
      <c r="Z516" s="69"/>
      <c r="AA516" s="69"/>
      <c r="AB516" s="69"/>
      <c r="AC516" s="69"/>
      <c r="AD516" s="69"/>
      <c r="AE516" s="69"/>
      <c r="AF516" s="69"/>
      <c r="AG516" s="69"/>
      <c r="AH516" s="69"/>
      <c r="AI516" s="69"/>
      <c r="AJ516" s="69"/>
      <c r="AK516" s="69"/>
    </row>
    <row r="517" spans="5:37" x14ac:dyDescent="0.25">
      <c r="E517" s="69"/>
      <c r="H517" s="69"/>
      <c r="I517" s="69"/>
      <c r="J517" s="69"/>
      <c r="L517" s="69"/>
      <c r="M517" s="69"/>
      <c r="N517" s="69"/>
      <c r="O517" s="69"/>
      <c r="V517" s="433"/>
      <c r="W517" s="434"/>
      <c r="Z517" s="69"/>
      <c r="AA517" s="69"/>
      <c r="AB517" s="69"/>
      <c r="AC517" s="69"/>
      <c r="AD517" s="69"/>
      <c r="AE517" s="69"/>
      <c r="AF517" s="69"/>
      <c r="AG517" s="69"/>
      <c r="AH517" s="69"/>
      <c r="AI517" s="69"/>
      <c r="AJ517" s="69"/>
      <c r="AK517" s="69"/>
    </row>
    <row r="518" spans="5:37" x14ac:dyDescent="0.25">
      <c r="E518" s="69"/>
      <c r="H518" s="69"/>
      <c r="I518" s="69"/>
      <c r="J518" s="69"/>
      <c r="L518" s="69"/>
      <c r="M518" s="69"/>
      <c r="N518" s="69"/>
      <c r="O518" s="69"/>
      <c r="V518" s="433"/>
      <c r="W518" s="434"/>
      <c r="Z518" s="69"/>
      <c r="AA518" s="69"/>
      <c r="AB518" s="69"/>
      <c r="AC518" s="69"/>
      <c r="AD518" s="69"/>
      <c r="AE518" s="69"/>
      <c r="AF518" s="69"/>
      <c r="AG518" s="69"/>
      <c r="AH518" s="69"/>
      <c r="AI518" s="69"/>
      <c r="AJ518" s="69"/>
      <c r="AK518" s="69"/>
    </row>
    <row r="519" spans="5:37" x14ac:dyDescent="0.25">
      <c r="E519" s="69"/>
      <c r="H519" s="69"/>
      <c r="I519" s="69"/>
      <c r="J519" s="69"/>
      <c r="L519" s="69"/>
      <c r="M519" s="69"/>
      <c r="N519" s="69"/>
      <c r="O519" s="69"/>
      <c r="V519" s="433"/>
      <c r="W519" s="434"/>
      <c r="Z519" s="69"/>
      <c r="AA519" s="69"/>
      <c r="AB519" s="69"/>
      <c r="AC519" s="69"/>
      <c r="AD519" s="69"/>
      <c r="AE519" s="69"/>
      <c r="AF519" s="69"/>
      <c r="AG519" s="69"/>
      <c r="AH519" s="69"/>
      <c r="AI519" s="69"/>
      <c r="AJ519" s="69"/>
      <c r="AK519" s="69"/>
    </row>
    <row r="520" spans="5:37" x14ac:dyDescent="0.25">
      <c r="E520" s="69"/>
      <c r="H520" s="69"/>
      <c r="I520" s="69"/>
      <c r="J520" s="69"/>
      <c r="L520" s="69"/>
      <c r="M520" s="69"/>
      <c r="N520" s="69"/>
      <c r="O520" s="69"/>
      <c r="V520" s="433"/>
      <c r="W520" s="434"/>
      <c r="Z520" s="69"/>
      <c r="AA520" s="69"/>
      <c r="AB520" s="69"/>
      <c r="AC520" s="69"/>
      <c r="AD520" s="69"/>
      <c r="AE520" s="69"/>
      <c r="AF520" s="69"/>
      <c r="AG520" s="69"/>
      <c r="AH520" s="69"/>
      <c r="AI520" s="69"/>
      <c r="AJ520" s="69"/>
      <c r="AK520" s="69"/>
    </row>
    <row r="521" spans="5:37" x14ac:dyDescent="0.25">
      <c r="E521" s="69"/>
      <c r="H521" s="69"/>
      <c r="I521" s="69"/>
      <c r="J521" s="69"/>
      <c r="L521" s="69"/>
      <c r="M521" s="69"/>
      <c r="N521" s="69"/>
      <c r="O521" s="69"/>
      <c r="V521" s="433"/>
      <c r="W521" s="434"/>
      <c r="Z521" s="69"/>
      <c r="AA521" s="69"/>
      <c r="AB521" s="69"/>
      <c r="AC521" s="69"/>
      <c r="AD521" s="69"/>
      <c r="AE521" s="69"/>
      <c r="AF521" s="69"/>
      <c r="AG521" s="69"/>
      <c r="AH521" s="69"/>
      <c r="AI521" s="69"/>
      <c r="AJ521" s="69"/>
      <c r="AK521" s="69"/>
    </row>
    <row r="522" spans="5:37" x14ac:dyDescent="0.25">
      <c r="E522" s="69"/>
      <c r="H522" s="69"/>
      <c r="I522" s="69"/>
      <c r="J522" s="69"/>
      <c r="L522" s="69"/>
      <c r="M522" s="69"/>
      <c r="N522" s="69"/>
      <c r="O522" s="69"/>
      <c r="V522" s="433"/>
      <c r="W522" s="434"/>
      <c r="Z522" s="69"/>
      <c r="AA522" s="69"/>
      <c r="AB522" s="69"/>
      <c r="AC522" s="69"/>
      <c r="AD522" s="69"/>
      <c r="AE522" s="69"/>
      <c r="AF522" s="69"/>
      <c r="AG522" s="69"/>
      <c r="AH522" s="69"/>
      <c r="AI522" s="69"/>
      <c r="AJ522" s="69"/>
      <c r="AK522" s="69"/>
    </row>
    <row r="523" spans="5:37" x14ac:dyDescent="0.25">
      <c r="E523" s="69"/>
      <c r="H523" s="69"/>
      <c r="I523" s="69"/>
      <c r="J523" s="69"/>
      <c r="L523" s="69"/>
      <c r="M523" s="69"/>
      <c r="N523" s="69"/>
      <c r="O523" s="69"/>
      <c r="V523" s="433"/>
      <c r="W523" s="434"/>
      <c r="Z523" s="69"/>
      <c r="AA523" s="69"/>
      <c r="AB523" s="69"/>
      <c r="AC523" s="69"/>
      <c r="AD523" s="69"/>
      <c r="AE523" s="69"/>
      <c r="AF523" s="69"/>
      <c r="AG523" s="69"/>
      <c r="AH523" s="69"/>
      <c r="AI523" s="69"/>
      <c r="AJ523" s="69"/>
      <c r="AK523" s="69"/>
    </row>
    <row r="524" spans="5:37" x14ac:dyDescent="0.25">
      <c r="E524" s="69"/>
      <c r="H524" s="69"/>
      <c r="I524" s="69"/>
      <c r="J524" s="69"/>
      <c r="L524" s="69"/>
      <c r="M524" s="69"/>
      <c r="N524" s="69"/>
      <c r="O524" s="69"/>
      <c r="V524" s="433"/>
      <c r="W524" s="434"/>
      <c r="Z524" s="69"/>
      <c r="AA524" s="69"/>
      <c r="AB524" s="69"/>
      <c r="AC524" s="69"/>
      <c r="AD524" s="69"/>
      <c r="AE524" s="69"/>
      <c r="AF524" s="69"/>
      <c r="AG524" s="69"/>
      <c r="AH524" s="69"/>
      <c r="AI524" s="69"/>
      <c r="AJ524" s="69"/>
      <c r="AK524" s="69"/>
    </row>
    <row r="525" spans="5:37" x14ac:dyDescent="0.25">
      <c r="E525" s="69"/>
      <c r="H525" s="69"/>
      <c r="I525" s="69"/>
      <c r="J525" s="69"/>
      <c r="L525" s="69"/>
      <c r="M525" s="69"/>
      <c r="N525" s="69"/>
      <c r="O525" s="69"/>
      <c r="V525" s="433"/>
      <c r="W525" s="434"/>
      <c r="Z525" s="69"/>
      <c r="AA525" s="69"/>
      <c r="AB525" s="69"/>
      <c r="AC525" s="69"/>
      <c r="AD525" s="69"/>
      <c r="AE525" s="69"/>
      <c r="AF525" s="69"/>
      <c r="AG525" s="69"/>
      <c r="AH525" s="69"/>
      <c r="AI525" s="69"/>
      <c r="AJ525" s="69"/>
      <c r="AK525" s="69"/>
    </row>
    <row r="526" spans="5:37" x14ac:dyDescent="0.25">
      <c r="E526" s="69"/>
      <c r="H526" s="69"/>
      <c r="I526" s="69"/>
      <c r="J526" s="69"/>
      <c r="L526" s="69"/>
      <c r="M526" s="69"/>
      <c r="N526" s="69"/>
      <c r="O526" s="69"/>
      <c r="V526" s="433"/>
      <c r="W526" s="434"/>
      <c r="Z526" s="69"/>
      <c r="AA526" s="69"/>
      <c r="AB526" s="69"/>
      <c r="AC526" s="69"/>
      <c r="AD526" s="69"/>
      <c r="AE526" s="69"/>
      <c r="AF526" s="69"/>
      <c r="AG526" s="69"/>
      <c r="AH526" s="69"/>
      <c r="AI526" s="69"/>
      <c r="AJ526" s="69"/>
      <c r="AK526" s="69"/>
    </row>
    <row r="527" spans="5:37" x14ac:dyDescent="0.25">
      <c r="E527" s="69"/>
      <c r="H527" s="69"/>
      <c r="I527" s="69"/>
      <c r="J527" s="69"/>
      <c r="L527" s="69"/>
      <c r="M527" s="69"/>
      <c r="N527" s="69"/>
      <c r="O527" s="69"/>
      <c r="V527" s="433"/>
      <c r="W527" s="434"/>
      <c r="Z527" s="69"/>
      <c r="AA527" s="69"/>
      <c r="AB527" s="69"/>
      <c r="AC527" s="69"/>
      <c r="AD527" s="69"/>
      <c r="AE527" s="69"/>
      <c r="AF527" s="69"/>
      <c r="AG527" s="69"/>
      <c r="AH527" s="69"/>
      <c r="AI527" s="69"/>
      <c r="AJ527" s="69"/>
      <c r="AK527" s="69"/>
    </row>
    <row r="528" spans="5:37" x14ac:dyDescent="0.25">
      <c r="E528" s="69"/>
      <c r="H528" s="69"/>
      <c r="I528" s="69"/>
      <c r="J528" s="69"/>
      <c r="L528" s="69"/>
      <c r="M528" s="69"/>
      <c r="N528" s="69"/>
      <c r="O528" s="69"/>
      <c r="V528" s="433"/>
      <c r="W528" s="434"/>
      <c r="Z528" s="69"/>
      <c r="AA528" s="69"/>
      <c r="AB528" s="69"/>
      <c r="AC528" s="69"/>
      <c r="AD528" s="69"/>
      <c r="AE528" s="69"/>
      <c r="AF528" s="69"/>
      <c r="AG528" s="69"/>
      <c r="AH528" s="69"/>
      <c r="AI528" s="69"/>
      <c r="AJ528" s="69"/>
      <c r="AK528" s="69"/>
    </row>
    <row r="529" spans="5:37" x14ac:dyDescent="0.25">
      <c r="E529" s="69"/>
      <c r="H529" s="69"/>
      <c r="I529" s="69"/>
      <c r="J529" s="69"/>
      <c r="L529" s="69"/>
      <c r="M529" s="69"/>
      <c r="N529" s="69"/>
      <c r="O529" s="69"/>
      <c r="V529" s="433"/>
      <c r="W529" s="434"/>
      <c r="Z529" s="69"/>
      <c r="AA529" s="69"/>
      <c r="AB529" s="69"/>
      <c r="AC529" s="69"/>
      <c r="AD529" s="69"/>
      <c r="AE529" s="69"/>
      <c r="AF529" s="69"/>
      <c r="AG529" s="69"/>
      <c r="AH529" s="69"/>
      <c r="AI529" s="69"/>
      <c r="AJ529" s="69"/>
      <c r="AK529" s="69"/>
    </row>
    <row r="530" spans="5:37" x14ac:dyDescent="0.25">
      <c r="E530" s="69"/>
      <c r="H530" s="69"/>
      <c r="I530" s="69"/>
      <c r="J530" s="69"/>
      <c r="L530" s="69"/>
      <c r="M530" s="69"/>
      <c r="N530" s="69"/>
      <c r="O530" s="69"/>
      <c r="V530" s="433"/>
      <c r="W530" s="434"/>
      <c r="Z530" s="69"/>
      <c r="AA530" s="69"/>
      <c r="AB530" s="69"/>
      <c r="AC530" s="69"/>
      <c r="AD530" s="69"/>
      <c r="AE530" s="69"/>
      <c r="AF530" s="69"/>
      <c r="AG530" s="69"/>
      <c r="AH530" s="69"/>
      <c r="AI530" s="69"/>
      <c r="AJ530" s="69"/>
      <c r="AK530" s="69"/>
    </row>
    <row r="531" spans="5:37" x14ac:dyDescent="0.25">
      <c r="E531" s="69"/>
      <c r="H531" s="69"/>
      <c r="I531" s="69"/>
      <c r="J531" s="69"/>
      <c r="L531" s="69"/>
      <c r="M531" s="69"/>
      <c r="N531" s="69"/>
      <c r="O531" s="69"/>
      <c r="V531" s="433"/>
      <c r="W531" s="434"/>
      <c r="Z531" s="69"/>
      <c r="AA531" s="69"/>
      <c r="AB531" s="69"/>
      <c r="AC531" s="69"/>
      <c r="AD531" s="69"/>
      <c r="AE531" s="69"/>
      <c r="AF531" s="69"/>
      <c r="AG531" s="69"/>
      <c r="AH531" s="69"/>
      <c r="AI531" s="69"/>
      <c r="AJ531" s="69"/>
      <c r="AK531" s="69"/>
    </row>
    <row r="532" spans="5:37" x14ac:dyDescent="0.25">
      <c r="E532" s="69"/>
      <c r="H532" s="69"/>
      <c r="I532" s="69"/>
      <c r="J532" s="69"/>
      <c r="L532" s="69"/>
      <c r="M532" s="69"/>
      <c r="N532" s="69"/>
      <c r="O532" s="69"/>
      <c r="V532" s="433"/>
      <c r="W532" s="434"/>
      <c r="Z532" s="69"/>
      <c r="AA532" s="69"/>
      <c r="AB532" s="69"/>
      <c r="AC532" s="69"/>
      <c r="AD532" s="69"/>
      <c r="AE532" s="69"/>
      <c r="AF532" s="69"/>
      <c r="AG532" s="69"/>
      <c r="AH532" s="69"/>
      <c r="AI532" s="69"/>
      <c r="AJ532" s="69"/>
      <c r="AK532" s="69"/>
    </row>
    <row r="533" spans="5:37" x14ac:dyDescent="0.25">
      <c r="E533" s="69"/>
      <c r="H533" s="69"/>
      <c r="I533" s="69"/>
      <c r="J533" s="69"/>
      <c r="L533" s="69"/>
      <c r="M533" s="69"/>
      <c r="N533" s="69"/>
      <c r="O533" s="69"/>
      <c r="V533" s="433"/>
      <c r="W533" s="434"/>
      <c r="Z533" s="69"/>
      <c r="AA533" s="69"/>
      <c r="AB533" s="69"/>
      <c r="AC533" s="69"/>
      <c r="AD533" s="69"/>
      <c r="AE533" s="69"/>
      <c r="AF533" s="69"/>
      <c r="AG533" s="69"/>
      <c r="AH533" s="69"/>
      <c r="AI533" s="69"/>
      <c r="AJ533" s="69"/>
      <c r="AK533" s="69"/>
    </row>
    <row r="534" spans="5:37" x14ac:dyDescent="0.25">
      <c r="E534" s="69"/>
      <c r="H534" s="69"/>
      <c r="I534" s="69"/>
      <c r="J534" s="69"/>
      <c r="L534" s="69"/>
      <c r="M534" s="69"/>
      <c r="N534" s="69"/>
      <c r="O534" s="69"/>
      <c r="V534" s="433"/>
      <c r="W534" s="434"/>
      <c r="Z534" s="69"/>
      <c r="AA534" s="69"/>
      <c r="AB534" s="69"/>
      <c r="AC534" s="69"/>
      <c r="AD534" s="69"/>
      <c r="AE534" s="69"/>
      <c r="AF534" s="69"/>
      <c r="AG534" s="69"/>
      <c r="AH534" s="69"/>
      <c r="AI534" s="69"/>
      <c r="AJ534" s="69"/>
      <c r="AK534" s="69"/>
    </row>
    <row r="535" spans="5:37" x14ac:dyDescent="0.25">
      <c r="E535" s="69"/>
      <c r="H535" s="69"/>
      <c r="I535" s="69"/>
      <c r="J535" s="69"/>
      <c r="L535" s="69"/>
      <c r="M535" s="69"/>
      <c r="N535" s="69"/>
      <c r="O535" s="69"/>
      <c r="V535" s="433"/>
      <c r="W535" s="434"/>
      <c r="Z535" s="69"/>
      <c r="AA535" s="69"/>
      <c r="AB535" s="69"/>
      <c r="AC535" s="69"/>
      <c r="AD535" s="69"/>
      <c r="AE535" s="69"/>
      <c r="AF535" s="69"/>
      <c r="AG535" s="69"/>
      <c r="AH535" s="69"/>
      <c r="AI535" s="69"/>
      <c r="AJ535" s="69"/>
      <c r="AK535" s="69"/>
    </row>
    <row r="536" spans="5:37" x14ac:dyDescent="0.25">
      <c r="E536" s="69"/>
      <c r="H536" s="69"/>
      <c r="I536" s="69"/>
      <c r="J536" s="69"/>
      <c r="L536" s="69"/>
      <c r="M536" s="69"/>
      <c r="N536" s="69"/>
      <c r="O536" s="69"/>
      <c r="V536" s="433"/>
      <c r="W536" s="434"/>
      <c r="Z536" s="69"/>
      <c r="AA536" s="69"/>
      <c r="AB536" s="69"/>
      <c r="AC536" s="69"/>
      <c r="AD536" s="69"/>
      <c r="AE536" s="69"/>
      <c r="AF536" s="69"/>
      <c r="AG536" s="69"/>
      <c r="AH536" s="69"/>
      <c r="AI536" s="69"/>
      <c r="AJ536" s="69"/>
      <c r="AK536" s="69"/>
    </row>
    <row r="537" spans="5:37" x14ac:dyDescent="0.25">
      <c r="E537" s="69"/>
      <c r="H537" s="69"/>
      <c r="I537" s="69"/>
      <c r="J537" s="69"/>
      <c r="L537" s="69"/>
      <c r="M537" s="69"/>
      <c r="N537" s="69"/>
      <c r="O537" s="69"/>
      <c r="V537" s="433"/>
      <c r="W537" s="434"/>
      <c r="Z537" s="69"/>
      <c r="AA537" s="69"/>
      <c r="AB537" s="69"/>
      <c r="AC537" s="69"/>
      <c r="AD537" s="69"/>
      <c r="AE537" s="69"/>
      <c r="AF537" s="69"/>
      <c r="AG537" s="69"/>
      <c r="AH537" s="69"/>
      <c r="AI537" s="69"/>
      <c r="AJ537" s="69"/>
      <c r="AK537" s="69"/>
    </row>
    <row r="538" spans="5:37" x14ac:dyDescent="0.25">
      <c r="E538" s="69"/>
      <c r="H538" s="69"/>
      <c r="I538" s="69"/>
      <c r="J538" s="69"/>
      <c r="L538" s="69"/>
      <c r="M538" s="69"/>
      <c r="N538" s="69"/>
      <c r="O538" s="69"/>
      <c r="V538" s="433"/>
      <c r="W538" s="434"/>
      <c r="Z538" s="69"/>
      <c r="AA538" s="69"/>
      <c r="AB538" s="69"/>
      <c r="AC538" s="69"/>
      <c r="AD538" s="69"/>
      <c r="AE538" s="69"/>
      <c r="AF538" s="69"/>
      <c r="AG538" s="69"/>
      <c r="AH538" s="69"/>
      <c r="AI538" s="69"/>
      <c r="AJ538" s="69"/>
      <c r="AK538" s="69"/>
    </row>
    <row r="539" spans="5:37" x14ac:dyDescent="0.25">
      <c r="E539" s="69"/>
      <c r="H539" s="69"/>
      <c r="I539" s="69"/>
      <c r="J539" s="69"/>
      <c r="L539" s="69"/>
      <c r="M539" s="69"/>
      <c r="N539" s="69"/>
      <c r="O539" s="69"/>
      <c r="V539" s="433"/>
      <c r="W539" s="434"/>
      <c r="Z539" s="69"/>
      <c r="AA539" s="69"/>
      <c r="AB539" s="69"/>
      <c r="AC539" s="69"/>
      <c r="AD539" s="69"/>
      <c r="AE539" s="69"/>
      <c r="AF539" s="69"/>
      <c r="AG539" s="69"/>
      <c r="AH539" s="69"/>
      <c r="AI539" s="69"/>
      <c r="AJ539" s="69"/>
      <c r="AK539" s="69"/>
    </row>
    <row r="540" spans="5:37" x14ac:dyDescent="0.25">
      <c r="E540" s="69"/>
      <c r="H540" s="69"/>
      <c r="I540" s="69"/>
      <c r="J540" s="69"/>
      <c r="L540" s="69"/>
      <c r="M540" s="69"/>
      <c r="N540" s="69"/>
      <c r="O540" s="69"/>
      <c r="V540" s="433"/>
      <c r="W540" s="434"/>
      <c r="Z540" s="69"/>
      <c r="AA540" s="69"/>
      <c r="AB540" s="69"/>
      <c r="AC540" s="69"/>
      <c r="AD540" s="69"/>
      <c r="AE540" s="69"/>
      <c r="AF540" s="69"/>
      <c r="AG540" s="69"/>
      <c r="AH540" s="69"/>
      <c r="AI540" s="69"/>
      <c r="AJ540" s="69"/>
      <c r="AK540" s="69"/>
    </row>
    <row r="541" spans="5:37" x14ac:dyDescent="0.25">
      <c r="E541" s="69"/>
      <c r="H541" s="69"/>
      <c r="I541" s="69"/>
      <c r="J541" s="69"/>
      <c r="L541" s="69"/>
      <c r="M541" s="69"/>
      <c r="N541" s="69"/>
      <c r="O541" s="69"/>
      <c r="V541" s="433"/>
      <c r="W541" s="434"/>
      <c r="Z541" s="69"/>
      <c r="AA541" s="69"/>
      <c r="AB541" s="69"/>
      <c r="AC541" s="69"/>
      <c r="AD541" s="69"/>
      <c r="AE541" s="69"/>
      <c r="AF541" s="69"/>
      <c r="AG541" s="69"/>
      <c r="AH541" s="69"/>
      <c r="AI541" s="69"/>
      <c r="AJ541" s="69"/>
      <c r="AK541" s="69"/>
    </row>
    <row r="542" spans="5:37" x14ac:dyDescent="0.25">
      <c r="E542" s="69"/>
      <c r="H542" s="69"/>
      <c r="I542" s="69"/>
      <c r="J542" s="69"/>
      <c r="L542" s="69"/>
      <c r="M542" s="69"/>
      <c r="N542" s="69"/>
      <c r="O542" s="69"/>
      <c r="V542" s="433"/>
      <c r="W542" s="434"/>
      <c r="Z542" s="69"/>
      <c r="AA542" s="69"/>
      <c r="AB542" s="69"/>
      <c r="AC542" s="69"/>
      <c r="AD542" s="69"/>
      <c r="AE542" s="69"/>
      <c r="AF542" s="69"/>
      <c r="AG542" s="69"/>
      <c r="AH542" s="69"/>
      <c r="AI542" s="69"/>
      <c r="AJ542" s="69"/>
      <c r="AK542" s="69"/>
    </row>
    <row r="543" spans="5:37" x14ac:dyDescent="0.25">
      <c r="E543" s="69"/>
      <c r="H543" s="69"/>
      <c r="I543" s="69"/>
      <c r="J543" s="69"/>
      <c r="L543" s="69"/>
      <c r="M543" s="69"/>
      <c r="N543" s="69"/>
      <c r="O543" s="69"/>
      <c r="V543" s="433"/>
      <c r="W543" s="434"/>
      <c r="Z543" s="69"/>
      <c r="AA543" s="69"/>
      <c r="AB543" s="69"/>
      <c r="AC543" s="69"/>
      <c r="AD543" s="69"/>
      <c r="AE543" s="69"/>
      <c r="AF543" s="69"/>
      <c r="AG543" s="69"/>
      <c r="AH543" s="69"/>
      <c r="AI543" s="69"/>
      <c r="AJ543" s="69"/>
      <c r="AK543" s="69"/>
    </row>
    <row r="544" spans="5:37" x14ac:dyDescent="0.25">
      <c r="E544" s="69"/>
      <c r="H544" s="69"/>
      <c r="I544" s="69"/>
      <c r="J544" s="69"/>
      <c r="L544" s="69"/>
      <c r="M544" s="69"/>
      <c r="N544" s="69"/>
      <c r="O544" s="69"/>
      <c r="V544" s="433"/>
      <c r="W544" s="434"/>
      <c r="Z544" s="69"/>
      <c r="AA544" s="69"/>
      <c r="AB544" s="69"/>
      <c r="AC544" s="69"/>
      <c r="AD544" s="69"/>
      <c r="AE544" s="69"/>
      <c r="AF544" s="69"/>
      <c r="AG544" s="69"/>
      <c r="AH544" s="69"/>
      <c r="AI544" s="69"/>
      <c r="AJ544" s="69"/>
      <c r="AK544" s="69"/>
    </row>
    <row r="545" spans="5:37" x14ac:dyDescent="0.25">
      <c r="E545" s="69"/>
      <c r="H545" s="69"/>
      <c r="I545" s="69"/>
      <c r="J545" s="69"/>
      <c r="L545" s="69"/>
      <c r="M545" s="69"/>
      <c r="N545" s="69"/>
      <c r="O545" s="69"/>
      <c r="V545" s="433"/>
      <c r="W545" s="434"/>
      <c r="Z545" s="69"/>
      <c r="AA545" s="69"/>
      <c r="AB545" s="69"/>
      <c r="AC545" s="69"/>
      <c r="AD545" s="69"/>
      <c r="AE545" s="69"/>
      <c r="AF545" s="69"/>
      <c r="AG545" s="69"/>
      <c r="AH545" s="69"/>
      <c r="AI545" s="69"/>
      <c r="AJ545" s="69"/>
      <c r="AK545" s="69"/>
    </row>
    <row r="546" spans="5:37" x14ac:dyDescent="0.25">
      <c r="E546" s="69"/>
      <c r="H546" s="69"/>
      <c r="I546" s="69"/>
      <c r="J546" s="69"/>
      <c r="L546" s="69"/>
      <c r="M546" s="69"/>
      <c r="N546" s="69"/>
      <c r="O546" s="69"/>
      <c r="V546" s="433"/>
      <c r="W546" s="434"/>
      <c r="Z546" s="69"/>
      <c r="AA546" s="69"/>
      <c r="AB546" s="69"/>
      <c r="AC546" s="69"/>
      <c r="AD546" s="69"/>
      <c r="AE546" s="69"/>
      <c r="AF546" s="69"/>
      <c r="AG546" s="69"/>
      <c r="AH546" s="69"/>
      <c r="AI546" s="69"/>
      <c r="AJ546" s="69"/>
      <c r="AK546" s="69"/>
    </row>
    <row r="547" spans="5:37" x14ac:dyDescent="0.25">
      <c r="E547" s="69"/>
      <c r="H547" s="69"/>
      <c r="I547" s="69"/>
      <c r="J547" s="69"/>
      <c r="L547" s="69"/>
      <c r="M547" s="69"/>
      <c r="N547" s="69"/>
      <c r="O547" s="69"/>
      <c r="V547" s="433"/>
      <c r="W547" s="434"/>
      <c r="Z547" s="69"/>
      <c r="AA547" s="69"/>
      <c r="AB547" s="69"/>
      <c r="AC547" s="69"/>
      <c r="AD547" s="69"/>
      <c r="AE547" s="69"/>
      <c r="AF547" s="69"/>
      <c r="AG547" s="69"/>
      <c r="AH547" s="69"/>
      <c r="AI547" s="69"/>
      <c r="AJ547" s="69"/>
      <c r="AK547" s="69"/>
    </row>
    <row r="548" spans="5:37" x14ac:dyDescent="0.25">
      <c r="E548" s="69"/>
      <c r="H548" s="69"/>
      <c r="I548" s="69"/>
      <c r="J548" s="69"/>
      <c r="L548" s="69"/>
      <c r="M548" s="69"/>
      <c r="N548" s="69"/>
      <c r="O548" s="69"/>
      <c r="V548" s="433"/>
      <c r="W548" s="434"/>
      <c r="Z548" s="69"/>
      <c r="AA548" s="69"/>
      <c r="AB548" s="69"/>
      <c r="AC548" s="69"/>
      <c r="AD548" s="69"/>
      <c r="AE548" s="69"/>
      <c r="AF548" s="69"/>
      <c r="AG548" s="69"/>
      <c r="AH548" s="69"/>
      <c r="AI548" s="69"/>
      <c r="AJ548" s="69"/>
      <c r="AK548" s="69"/>
    </row>
    <row r="549" spans="5:37" x14ac:dyDescent="0.25">
      <c r="E549" s="69"/>
      <c r="H549" s="69"/>
      <c r="I549" s="69"/>
      <c r="J549" s="69"/>
      <c r="L549" s="69"/>
      <c r="M549" s="69"/>
      <c r="N549" s="69"/>
      <c r="O549" s="69"/>
      <c r="V549" s="433"/>
      <c r="W549" s="434"/>
      <c r="Z549" s="69"/>
      <c r="AA549" s="69"/>
      <c r="AB549" s="69"/>
      <c r="AC549" s="69"/>
      <c r="AD549" s="69"/>
      <c r="AE549" s="69"/>
      <c r="AF549" s="69"/>
      <c r="AG549" s="69"/>
      <c r="AH549" s="69"/>
      <c r="AI549" s="69"/>
      <c r="AJ549" s="69"/>
      <c r="AK549" s="69"/>
    </row>
    <row r="550" spans="5:37" x14ac:dyDescent="0.25">
      <c r="E550" s="69"/>
      <c r="H550" s="69"/>
      <c r="I550" s="69"/>
      <c r="J550" s="69"/>
      <c r="L550" s="69"/>
      <c r="M550" s="69"/>
      <c r="N550" s="69"/>
      <c r="O550" s="69"/>
      <c r="V550" s="433"/>
      <c r="W550" s="434"/>
      <c r="Z550" s="69"/>
      <c r="AA550" s="69"/>
      <c r="AB550" s="69"/>
      <c r="AC550" s="69"/>
      <c r="AD550" s="69"/>
      <c r="AE550" s="69"/>
      <c r="AF550" s="69"/>
      <c r="AG550" s="69"/>
      <c r="AH550" s="69"/>
      <c r="AI550" s="69"/>
      <c r="AJ550" s="69"/>
      <c r="AK550" s="69"/>
    </row>
    <row r="551" spans="5:37" x14ac:dyDescent="0.25">
      <c r="E551" s="69"/>
      <c r="H551" s="69"/>
      <c r="I551" s="69"/>
      <c r="J551" s="69"/>
      <c r="L551" s="69"/>
      <c r="M551" s="69"/>
      <c r="N551" s="69"/>
      <c r="O551" s="69"/>
      <c r="V551" s="433"/>
      <c r="W551" s="434"/>
      <c r="Z551" s="69"/>
      <c r="AA551" s="69"/>
      <c r="AB551" s="69"/>
      <c r="AC551" s="69"/>
      <c r="AD551" s="69"/>
      <c r="AE551" s="69"/>
      <c r="AF551" s="69"/>
      <c r="AG551" s="69"/>
      <c r="AH551" s="69"/>
      <c r="AI551" s="69"/>
      <c r="AJ551" s="69"/>
      <c r="AK551" s="69"/>
    </row>
    <row r="552" spans="5:37" x14ac:dyDescent="0.25">
      <c r="E552" s="69"/>
      <c r="H552" s="69"/>
      <c r="I552" s="69"/>
      <c r="J552" s="69"/>
      <c r="L552" s="69"/>
      <c r="M552" s="69"/>
      <c r="N552" s="69"/>
      <c r="O552" s="69"/>
      <c r="V552" s="433"/>
      <c r="W552" s="434"/>
      <c r="Z552" s="69"/>
      <c r="AA552" s="69"/>
      <c r="AB552" s="69"/>
      <c r="AC552" s="69"/>
      <c r="AD552" s="69"/>
      <c r="AE552" s="69"/>
      <c r="AF552" s="69"/>
      <c r="AG552" s="69"/>
      <c r="AH552" s="69"/>
      <c r="AI552" s="69"/>
      <c r="AJ552" s="69"/>
      <c r="AK552" s="69"/>
    </row>
    <row r="553" spans="5:37" x14ac:dyDescent="0.25">
      <c r="E553" s="69"/>
      <c r="H553" s="69"/>
      <c r="I553" s="69"/>
      <c r="J553" s="69"/>
      <c r="L553" s="69"/>
      <c r="M553" s="69"/>
      <c r="N553" s="69"/>
      <c r="O553" s="69"/>
      <c r="V553" s="433"/>
      <c r="W553" s="434"/>
      <c r="Z553" s="69"/>
      <c r="AA553" s="69"/>
      <c r="AB553" s="69"/>
      <c r="AC553" s="69"/>
      <c r="AD553" s="69"/>
      <c r="AE553" s="69"/>
      <c r="AF553" s="69"/>
      <c r="AG553" s="69"/>
      <c r="AH553" s="69"/>
      <c r="AI553" s="69"/>
      <c r="AJ553" s="69"/>
      <c r="AK553" s="69"/>
    </row>
    <row r="554" spans="5:37" x14ac:dyDescent="0.25">
      <c r="E554" s="69"/>
      <c r="H554" s="69"/>
      <c r="I554" s="69"/>
      <c r="J554" s="69"/>
      <c r="L554" s="69"/>
      <c r="M554" s="69"/>
      <c r="N554" s="69"/>
      <c r="O554" s="69"/>
      <c r="V554" s="433"/>
      <c r="W554" s="434"/>
      <c r="Z554" s="69"/>
      <c r="AA554" s="69"/>
      <c r="AB554" s="69"/>
      <c r="AC554" s="69"/>
      <c r="AD554" s="69"/>
      <c r="AE554" s="69"/>
      <c r="AF554" s="69"/>
      <c r="AG554" s="69"/>
      <c r="AH554" s="69"/>
      <c r="AI554" s="69"/>
      <c r="AJ554" s="69"/>
      <c r="AK554" s="69"/>
    </row>
    <row r="555" spans="5:37" x14ac:dyDescent="0.25">
      <c r="E555" s="69"/>
      <c r="H555" s="69"/>
      <c r="I555" s="69"/>
      <c r="J555" s="69"/>
      <c r="L555" s="69"/>
      <c r="M555" s="69"/>
      <c r="N555" s="69"/>
      <c r="O555" s="69"/>
      <c r="V555" s="433"/>
      <c r="W555" s="434"/>
      <c r="Z555" s="69"/>
      <c r="AA555" s="69"/>
      <c r="AB555" s="69"/>
      <c r="AC555" s="69"/>
      <c r="AD555" s="69"/>
      <c r="AE555" s="69"/>
      <c r="AF555" s="69"/>
      <c r="AG555" s="69"/>
      <c r="AH555" s="69"/>
      <c r="AI555" s="69"/>
      <c r="AJ555" s="69"/>
      <c r="AK555" s="69"/>
    </row>
    <row r="570" spans="5:37" x14ac:dyDescent="0.25">
      <c r="E570" s="69"/>
      <c r="H570" s="69"/>
      <c r="I570" s="69"/>
      <c r="J570" s="69"/>
      <c r="L570" s="69"/>
      <c r="M570" s="69"/>
      <c r="N570" s="69"/>
      <c r="O570" s="69"/>
      <c r="U570" s="69"/>
      <c r="V570" s="69"/>
      <c r="W570" s="69"/>
      <c r="X570" s="69"/>
      <c r="Z570" s="69"/>
      <c r="AA570" s="69"/>
      <c r="AB570" s="69"/>
      <c r="AC570" s="69"/>
      <c r="AD570" s="69"/>
      <c r="AE570" s="69"/>
      <c r="AF570" s="69"/>
      <c r="AG570" s="69"/>
      <c r="AH570" s="69"/>
      <c r="AI570" s="69"/>
      <c r="AJ570" s="69"/>
      <c r="AK570" s="69"/>
    </row>
    <row r="571" spans="5:37" x14ac:dyDescent="0.25">
      <c r="E571" s="69"/>
      <c r="H571" s="69"/>
      <c r="I571" s="69"/>
      <c r="J571" s="69"/>
      <c r="L571" s="69"/>
      <c r="M571" s="69"/>
      <c r="N571" s="69"/>
      <c r="O571" s="69"/>
      <c r="U571" s="69"/>
      <c r="V571" s="69"/>
      <c r="W571" s="69"/>
      <c r="X571" s="69"/>
      <c r="Z571" s="69"/>
      <c r="AA571" s="69"/>
      <c r="AB571" s="69"/>
      <c r="AC571" s="69"/>
      <c r="AD571" s="69"/>
      <c r="AE571" s="69"/>
      <c r="AF571" s="69"/>
      <c r="AG571" s="69"/>
      <c r="AH571" s="69"/>
      <c r="AI571" s="69"/>
      <c r="AJ571" s="69"/>
      <c r="AK571" s="69"/>
    </row>
    <row r="572" spans="5:37" x14ac:dyDescent="0.25">
      <c r="E572" s="69"/>
      <c r="H572" s="69"/>
      <c r="I572" s="69"/>
      <c r="J572" s="69"/>
      <c r="L572" s="69"/>
      <c r="M572" s="69"/>
      <c r="N572" s="69"/>
      <c r="O572" s="69"/>
      <c r="U572" s="69"/>
      <c r="V572" s="69"/>
      <c r="W572" s="69"/>
      <c r="X572" s="69"/>
      <c r="Z572" s="69"/>
      <c r="AA572" s="69"/>
      <c r="AB572" s="69"/>
      <c r="AC572" s="69"/>
      <c r="AD572" s="69"/>
      <c r="AE572" s="69"/>
      <c r="AF572" s="69"/>
      <c r="AG572" s="69"/>
      <c r="AH572" s="69"/>
      <c r="AI572" s="69"/>
      <c r="AJ572" s="69"/>
      <c r="AK572" s="69"/>
    </row>
    <row r="573" spans="5:37" x14ac:dyDescent="0.25">
      <c r="E573" s="69"/>
      <c r="H573" s="69"/>
      <c r="I573" s="69"/>
      <c r="J573" s="69"/>
      <c r="L573" s="69"/>
      <c r="M573" s="69"/>
      <c r="N573" s="69"/>
      <c r="O573" s="69"/>
      <c r="U573" s="69"/>
      <c r="V573" s="69"/>
      <c r="W573" s="69"/>
      <c r="X573" s="69"/>
      <c r="Z573" s="69"/>
      <c r="AA573" s="69"/>
      <c r="AB573" s="69"/>
      <c r="AC573" s="69"/>
      <c r="AD573" s="69"/>
      <c r="AE573" s="69"/>
      <c r="AF573" s="69"/>
      <c r="AG573" s="69"/>
      <c r="AH573" s="69"/>
      <c r="AI573" s="69"/>
      <c r="AJ573" s="69"/>
      <c r="AK573" s="69"/>
    </row>
    <row r="574" spans="5:37" x14ac:dyDescent="0.25">
      <c r="E574" s="69"/>
      <c r="H574" s="69"/>
      <c r="I574" s="69"/>
      <c r="J574" s="69"/>
      <c r="L574" s="69"/>
      <c r="M574" s="69"/>
      <c r="N574" s="69"/>
      <c r="O574" s="69"/>
      <c r="U574" s="69"/>
      <c r="V574" s="69"/>
      <c r="W574" s="69"/>
      <c r="X574" s="69"/>
      <c r="Z574" s="69"/>
      <c r="AA574" s="69"/>
      <c r="AB574" s="69"/>
      <c r="AC574" s="69"/>
      <c r="AD574" s="69"/>
      <c r="AE574" s="69"/>
      <c r="AF574" s="69"/>
      <c r="AG574" s="69"/>
      <c r="AH574" s="69"/>
      <c r="AI574" s="69"/>
      <c r="AJ574" s="69"/>
      <c r="AK574" s="69"/>
    </row>
    <row r="575" spans="5:37" x14ac:dyDescent="0.25">
      <c r="E575" s="69"/>
      <c r="H575" s="69"/>
      <c r="I575" s="69"/>
      <c r="J575" s="69"/>
      <c r="L575" s="69"/>
      <c r="M575" s="69"/>
      <c r="N575" s="69"/>
      <c r="O575" s="69"/>
      <c r="U575" s="69"/>
      <c r="V575" s="69"/>
      <c r="W575" s="69"/>
      <c r="X575" s="69"/>
      <c r="Z575" s="69"/>
      <c r="AA575" s="69"/>
      <c r="AB575" s="69"/>
      <c r="AC575" s="69"/>
      <c r="AD575" s="69"/>
      <c r="AE575" s="69"/>
      <c r="AF575" s="69"/>
      <c r="AG575" s="69"/>
      <c r="AH575" s="69"/>
      <c r="AI575" s="69"/>
      <c r="AJ575" s="69"/>
      <c r="AK575" s="69"/>
    </row>
    <row r="576" spans="5:37" x14ac:dyDescent="0.25">
      <c r="E576" s="69"/>
      <c r="H576" s="69"/>
      <c r="I576" s="69"/>
      <c r="J576" s="69"/>
      <c r="L576" s="69"/>
      <c r="M576" s="69"/>
      <c r="N576" s="69"/>
      <c r="O576" s="69"/>
      <c r="U576" s="69"/>
      <c r="V576" s="69"/>
      <c r="W576" s="69"/>
      <c r="X576" s="69"/>
      <c r="Z576" s="69"/>
      <c r="AA576" s="69"/>
      <c r="AB576" s="69"/>
      <c r="AC576" s="69"/>
      <c r="AD576" s="69"/>
      <c r="AE576" s="69"/>
      <c r="AF576" s="69"/>
      <c r="AG576" s="69"/>
      <c r="AH576" s="69"/>
      <c r="AI576" s="69"/>
      <c r="AJ576" s="69"/>
      <c r="AK576" s="69"/>
    </row>
  </sheetData>
  <pageMargins left="0.7" right="0.7" top="0.75" bottom="0.75" header="0.3" footer="0.3"/>
  <pageSetup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76"/>
  <sheetViews>
    <sheetView topLeftCell="A13" zoomScale="85" zoomScaleNormal="85" workbookViewId="0">
      <selection activeCell="AA49" sqref="AA49"/>
    </sheetView>
  </sheetViews>
  <sheetFormatPr defaultColWidth="6.42578125" defaultRowHeight="11.25" x14ac:dyDescent="0.2"/>
  <cols>
    <col min="1" max="1" width="8.140625" style="69" bestFit="1" customWidth="1"/>
    <col min="2" max="2" width="11" style="69" bestFit="1" customWidth="1"/>
    <col min="3" max="3" width="4.85546875" style="69" bestFit="1" customWidth="1"/>
    <col min="4" max="4" width="4.5703125" style="69" bestFit="1" customWidth="1"/>
    <col min="5" max="5" width="5" style="433" bestFit="1" customWidth="1"/>
    <col min="6" max="6" width="5" style="445" bestFit="1" customWidth="1"/>
    <col min="7" max="7" width="7.42578125" style="445" bestFit="1" customWidth="1"/>
    <col min="8" max="8" width="6" style="434" bestFit="1" customWidth="1"/>
    <col min="9" max="9" width="4.5703125" style="435" bestFit="1" customWidth="1"/>
    <col min="10" max="11" width="5" style="435" bestFit="1" customWidth="1"/>
    <col min="12" max="12" width="1.7109375" style="442" hidden="1" customWidth="1"/>
    <col min="13" max="13" width="6.140625" style="435" hidden="1" customWidth="1"/>
    <col min="14" max="15" width="10" style="435" hidden="1" customWidth="1"/>
    <col min="16" max="19" width="10" style="69" hidden="1" customWidth="1"/>
    <col min="20" max="20" width="10.5703125" style="69" hidden="1" customWidth="1"/>
    <col min="21" max="21" width="1.7109375" style="433" customWidth="1"/>
    <col min="22" max="22" width="6.140625" style="449" bestFit="1" customWidth="1"/>
    <col min="23" max="23" width="9.140625" style="448" bestFit="1" customWidth="1"/>
    <col min="24" max="24" width="8.7109375" style="435" bestFit="1" customWidth="1"/>
    <col min="25" max="25" width="8.42578125" style="69" bestFit="1" customWidth="1"/>
    <col min="26" max="26" width="8.42578125" style="446" bestFit="1" customWidth="1"/>
    <col min="27" max="27" width="9" style="113" bestFit="1" customWidth="1"/>
    <col min="28" max="28" width="8.7109375" style="113" bestFit="1" customWidth="1"/>
    <col min="29" max="29" width="9.140625" style="114" bestFit="1" customWidth="1"/>
    <col min="30" max="30" width="1.7109375" style="113" customWidth="1"/>
    <col min="31" max="31" width="6.140625" style="113" hidden="1" customWidth="1"/>
    <col min="32" max="32" width="6.7109375" style="113" hidden="1" customWidth="1"/>
    <col min="33" max="33" width="6.140625" style="447" hidden="1" customWidth="1"/>
    <col min="34" max="34" width="7.85546875" style="447" hidden="1" customWidth="1"/>
    <col min="35" max="35" width="9" style="447" hidden="1" customWidth="1"/>
    <col min="36" max="36" width="6.140625" style="447" hidden="1" customWidth="1"/>
    <col min="37" max="37" width="6.85546875" style="447" hidden="1" customWidth="1"/>
    <col min="38" max="16384" width="6.42578125" style="69"/>
  </cols>
  <sheetData>
    <row r="1" spans="1:37" s="3" customFormat="1" x14ac:dyDescent="0.2">
      <c r="A1" s="428" t="s">
        <v>0</v>
      </c>
      <c r="B1" s="428" t="s">
        <v>1</v>
      </c>
      <c r="C1" s="428" t="s">
        <v>2</v>
      </c>
      <c r="D1" s="1" t="s">
        <v>3</v>
      </c>
      <c r="E1" s="2" t="s">
        <v>4</v>
      </c>
      <c r="F1" s="2" t="s">
        <v>5</v>
      </c>
      <c r="G1" s="428" t="s">
        <v>6</v>
      </c>
      <c r="H1" s="141" t="s">
        <v>7</v>
      </c>
      <c r="I1" s="1" t="s">
        <v>3</v>
      </c>
      <c r="J1" s="2" t="s">
        <v>8</v>
      </c>
      <c r="K1" s="143" t="s">
        <v>9</v>
      </c>
      <c r="M1" s="4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6" t="s">
        <v>17</v>
      </c>
      <c r="U1" s="7"/>
      <c r="V1" s="8" t="s">
        <v>10</v>
      </c>
      <c r="W1" s="5" t="s">
        <v>11</v>
      </c>
      <c r="X1" s="5" t="s">
        <v>12</v>
      </c>
      <c r="Y1" s="5" t="s">
        <v>13</v>
      </c>
      <c r="Z1" s="5" t="s">
        <v>14</v>
      </c>
      <c r="AA1" s="5" t="s">
        <v>15</v>
      </c>
      <c r="AB1" s="5" t="s">
        <v>16</v>
      </c>
      <c r="AC1" s="6" t="s">
        <v>17</v>
      </c>
      <c r="AD1" s="9"/>
      <c r="AE1" s="10" t="s">
        <v>11</v>
      </c>
      <c r="AF1" s="5" t="s">
        <v>12</v>
      </c>
      <c r="AG1" s="5" t="s">
        <v>13</v>
      </c>
      <c r="AH1" s="5" t="s">
        <v>14</v>
      </c>
      <c r="AI1" s="5" t="s">
        <v>15</v>
      </c>
      <c r="AJ1" s="5" t="s">
        <v>16</v>
      </c>
      <c r="AK1" s="6" t="s">
        <v>17</v>
      </c>
    </row>
    <row r="2" spans="1:37" s="19" customFormat="1" x14ac:dyDescent="0.2">
      <c r="A2" s="11" t="s">
        <v>18</v>
      </c>
      <c r="B2" s="12" t="s">
        <v>19</v>
      </c>
      <c r="C2" s="13">
        <v>12.8</v>
      </c>
      <c r="D2" s="14">
        <f>E2</f>
        <v>41174</v>
      </c>
      <c r="E2" s="15">
        <v>41174</v>
      </c>
      <c r="F2" s="15">
        <v>41173</v>
      </c>
      <c r="G2" s="16">
        <v>94</v>
      </c>
      <c r="H2" s="17">
        <v>91</v>
      </c>
      <c r="I2" s="14">
        <f>J2</f>
        <v>41267</v>
      </c>
      <c r="J2" s="15">
        <v>41267</v>
      </c>
      <c r="K2" s="18">
        <v>41264</v>
      </c>
      <c r="M2" s="20">
        <v>1785</v>
      </c>
      <c r="N2" s="21">
        <v>12195.21</v>
      </c>
      <c r="O2" s="21">
        <v>4547.09</v>
      </c>
      <c r="P2" s="21">
        <v>28370.59</v>
      </c>
      <c r="Q2" s="21">
        <v>22254.33</v>
      </c>
      <c r="R2" s="21">
        <f t="shared" ref="R2:R23" si="0">Q2+P2</f>
        <v>50624.92</v>
      </c>
      <c r="S2" s="21">
        <f t="shared" ref="S2:S23" si="1">R2+O2</f>
        <v>55172.009999999995</v>
      </c>
      <c r="T2" s="22">
        <f t="shared" ref="T2:T23" si="2">N2-S2</f>
        <v>-42976.799999999996</v>
      </c>
      <c r="U2" s="23"/>
      <c r="V2" s="24">
        <f t="shared" ref="V2:V23" si="3">M2/C2</f>
        <v>139.453125</v>
      </c>
      <c r="W2" s="21">
        <f t="shared" ref="W2:W23" si="4">N2/C2</f>
        <v>952.75078124999993</v>
      </c>
      <c r="X2" s="21">
        <f t="shared" ref="X2:X23" si="5">O2/C2</f>
        <v>355.24140625000001</v>
      </c>
      <c r="Y2" s="21">
        <f t="shared" ref="Y2:Y23" si="6">P2/C2</f>
        <v>2216.4523437499997</v>
      </c>
      <c r="Z2" s="21">
        <f t="shared" ref="Z2:Z23" si="7">Q2/C2</f>
        <v>1738.6195312500001</v>
      </c>
      <c r="AA2" s="21">
        <f>Z2+Y2</f>
        <v>3955.0718749999996</v>
      </c>
      <c r="AB2" s="21">
        <f>AA2+X2</f>
        <v>4310.3132812499998</v>
      </c>
      <c r="AC2" s="22">
        <f>W2-AB2</f>
        <v>-3357.5625</v>
      </c>
      <c r="AD2" s="23"/>
      <c r="AE2" s="25">
        <f>N2/M2</f>
        <v>6.8320504201680663</v>
      </c>
      <c r="AF2" s="21">
        <f>O2/M2</f>
        <v>2.5473893557422969</v>
      </c>
      <c r="AG2" s="21">
        <f>P2/M2</f>
        <v>15.893887955182073</v>
      </c>
      <c r="AH2" s="21">
        <f>Q2/M2</f>
        <v>12.467411764705883</v>
      </c>
      <c r="AI2" s="21">
        <f>AH2+AG2</f>
        <v>28.361299719887956</v>
      </c>
      <c r="AJ2" s="21">
        <f>AI2+AF2</f>
        <v>30.908689075630253</v>
      </c>
      <c r="AK2" s="22">
        <f>AE2-AJ2</f>
        <v>-24.076638655462187</v>
      </c>
    </row>
    <row r="3" spans="1:37" s="34" customFormat="1" x14ac:dyDescent="0.2">
      <c r="A3" s="27" t="s">
        <v>20</v>
      </c>
      <c r="B3" s="29" t="s">
        <v>19</v>
      </c>
      <c r="C3" s="30">
        <v>10.1</v>
      </c>
      <c r="D3" s="31">
        <f t="shared" ref="D3:D17" si="8">E3</f>
        <v>41179</v>
      </c>
      <c r="E3" s="32">
        <f>J3-G3</f>
        <v>41179</v>
      </c>
      <c r="F3" s="32">
        <v>41180</v>
      </c>
      <c r="G3" s="28">
        <v>95</v>
      </c>
      <c r="H3" s="28">
        <v>92</v>
      </c>
      <c r="I3" s="31">
        <f t="shared" ref="I3:I17" si="9">J3</f>
        <v>41274</v>
      </c>
      <c r="J3" s="32">
        <v>41274</v>
      </c>
      <c r="K3" s="33">
        <v>41272</v>
      </c>
      <c r="M3" s="26">
        <v>3337</v>
      </c>
      <c r="N3" s="35">
        <v>43026.53</v>
      </c>
      <c r="O3" s="35">
        <v>12088.83</v>
      </c>
      <c r="P3" s="35">
        <v>20536.2</v>
      </c>
      <c r="Q3" s="35">
        <v>23499.14</v>
      </c>
      <c r="R3" s="35">
        <f t="shared" si="0"/>
        <v>44035.34</v>
      </c>
      <c r="S3" s="35">
        <f t="shared" si="1"/>
        <v>56124.17</v>
      </c>
      <c r="T3" s="36">
        <f t="shared" si="2"/>
        <v>-13097.64</v>
      </c>
      <c r="U3" s="23"/>
      <c r="V3" s="37">
        <f t="shared" si="3"/>
        <v>330.39603960396039</v>
      </c>
      <c r="W3" s="35">
        <f t="shared" si="4"/>
        <v>4260.0524752475249</v>
      </c>
      <c r="X3" s="35">
        <f t="shared" si="5"/>
        <v>1196.9138613861387</v>
      </c>
      <c r="Y3" s="35">
        <f t="shared" si="6"/>
        <v>2033.2871287128714</v>
      </c>
      <c r="Z3" s="35">
        <f t="shared" si="7"/>
        <v>2326.6475247524754</v>
      </c>
      <c r="AA3" s="35">
        <f>Z3+Y3</f>
        <v>4359.9346534653469</v>
      </c>
      <c r="AB3" s="35">
        <f>AA3+X3</f>
        <v>5556.8485148514856</v>
      </c>
      <c r="AC3" s="36">
        <f>W3-AB3</f>
        <v>-1296.7960396039607</v>
      </c>
      <c r="AD3" s="23"/>
      <c r="AE3" s="38">
        <f>N3/M3</f>
        <v>12.893775846568774</v>
      </c>
      <c r="AF3" s="35">
        <f>O3/M3</f>
        <v>3.6226640695235242</v>
      </c>
      <c r="AG3" s="35">
        <f>P3/M3</f>
        <v>6.1540905004495059</v>
      </c>
      <c r="AH3" s="35">
        <f>Q3/M3</f>
        <v>7.0419958046149231</v>
      </c>
      <c r="AI3" s="35">
        <f>AH3+AG3</f>
        <v>13.19608630506443</v>
      </c>
      <c r="AJ3" s="35">
        <f>AI3+AF3</f>
        <v>16.818750374587953</v>
      </c>
      <c r="AK3" s="36">
        <f>AE3-AJ3</f>
        <v>-3.9249745280191792</v>
      </c>
    </row>
    <row r="4" spans="1:37" s="34" customFormat="1" x14ac:dyDescent="0.2">
      <c r="A4" s="27" t="s">
        <v>21</v>
      </c>
      <c r="B4" s="29" t="s">
        <v>22</v>
      </c>
      <c r="C4" s="30">
        <v>8.4</v>
      </c>
      <c r="D4" s="31">
        <f t="shared" si="8"/>
        <v>41177</v>
      </c>
      <c r="E4" s="32">
        <f>J4-G4</f>
        <v>41177</v>
      </c>
      <c r="F4" s="32">
        <v>41178</v>
      </c>
      <c r="G4" s="28">
        <v>100</v>
      </c>
      <c r="H4" s="28">
        <v>94</v>
      </c>
      <c r="I4" s="31">
        <f t="shared" si="9"/>
        <v>41277</v>
      </c>
      <c r="J4" s="32">
        <v>41277</v>
      </c>
      <c r="K4" s="33">
        <v>41272</v>
      </c>
      <c r="M4" s="26">
        <v>3709</v>
      </c>
      <c r="N4" s="35">
        <v>46219.47</v>
      </c>
      <c r="O4" s="35">
        <v>13304.99</v>
      </c>
      <c r="P4" s="35">
        <v>17843.03</v>
      </c>
      <c r="Q4" s="35">
        <v>17088.13</v>
      </c>
      <c r="R4" s="35">
        <f t="shared" si="0"/>
        <v>34931.160000000003</v>
      </c>
      <c r="S4" s="35">
        <f t="shared" si="1"/>
        <v>48236.15</v>
      </c>
      <c r="T4" s="36">
        <f t="shared" si="2"/>
        <v>-2016.6800000000003</v>
      </c>
      <c r="U4" s="23"/>
      <c r="V4" s="37">
        <f t="shared" si="3"/>
        <v>441.54761904761904</v>
      </c>
      <c r="W4" s="35">
        <f t="shared" si="4"/>
        <v>5502.3178571428571</v>
      </c>
      <c r="X4" s="35">
        <f t="shared" si="5"/>
        <v>1583.9273809523809</v>
      </c>
      <c r="Y4" s="35">
        <f t="shared" si="6"/>
        <v>2124.1702380952379</v>
      </c>
      <c r="Z4" s="35">
        <f t="shared" si="7"/>
        <v>2034.3011904761904</v>
      </c>
      <c r="AA4" s="35">
        <f t="shared" ref="AA4:AA7" si="10">Z4+Y4</f>
        <v>4158.4714285714281</v>
      </c>
      <c r="AB4" s="35">
        <f t="shared" ref="AB4:AB7" si="11">AA4+X4</f>
        <v>5742.3988095238092</v>
      </c>
      <c r="AC4" s="36">
        <f t="shared" ref="AC4:AC7" si="12">W4-AB4</f>
        <v>-240.08095238095211</v>
      </c>
      <c r="AD4" s="23"/>
      <c r="AE4" s="38">
        <f t="shared" ref="AE4:AE7" si="13">N4/M4</f>
        <v>12.461437045025614</v>
      </c>
      <c r="AF4" s="35">
        <f t="shared" ref="AF4:AF7" si="14">O4/M4</f>
        <v>3.5872175788622269</v>
      </c>
      <c r="AG4" s="35">
        <f t="shared" ref="AG4:AG7" si="15">P4/M4</f>
        <v>4.8107387435966569</v>
      </c>
      <c r="AH4" s="35">
        <f t="shared" ref="AH4:AH7" si="16">Q4/M4</f>
        <v>4.6072067942841741</v>
      </c>
      <c r="AI4" s="35">
        <f t="shared" ref="AI4:AI7" si="17">AH4+AG4</f>
        <v>9.417945537880831</v>
      </c>
      <c r="AJ4" s="35">
        <f t="shared" ref="AJ4:AJ7" si="18">AI4+AF4</f>
        <v>13.005163116743057</v>
      </c>
      <c r="AK4" s="36">
        <f t="shared" ref="AK4:AK7" si="19">AE4-AJ4</f>
        <v>-0.54372607171744392</v>
      </c>
    </row>
    <row r="5" spans="1:37" s="46" customFormat="1" x14ac:dyDescent="0.2">
      <c r="A5" s="40" t="s">
        <v>23</v>
      </c>
      <c r="B5" s="42" t="s">
        <v>19</v>
      </c>
      <c r="C5" s="43">
        <v>4.5999999999999996</v>
      </c>
      <c r="D5" s="44">
        <f t="shared" si="8"/>
        <v>41184</v>
      </c>
      <c r="E5" s="45">
        <f>J5-G5</f>
        <v>41184</v>
      </c>
      <c r="F5" s="45">
        <v>41183</v>
      </c>
      <c r="G5" s="41">
        <v>97</v>
      </c>
      <c r="H5" s="41">
        <v>95</v>
      </c>
      <c r="I5" s="44">
        <f t="shared" si="9"/>
        <v>41281</v>
      </c>
      <c r="J5" s="45">
        <v>41281</v>
      </c>
      <c r="K5" s="530">
        <v>41278</v>
      </c>
      <c r="M5" s="39">
        <v>1497</v>
      </c>
      <c r="N5" s="47">
        <v>13456.2</v>
      </c>
      <c r="O5" s="47">
        <v>5771.24</v>
      </c>
      <c r="P5" s="47">
        <v>10212.68</v>
      </c>
      <c r="Q5" s="47">
        <v>11632.63</v>
      </c>
      <c r="R5" s="47">
        <f t="shared" si="0"/>
        <v>21845.309999999998</v>
      </c>
      <c r="S5" s="47">
        <f t="shared" si="1"/>
        <v>27616.549999999996</v>
      </c>
      <c r="T5" s="48">
        <f t="shared" si="2"/>
        <v>-14160.349999999995</v>
      </c>
      <c r="U5" s="23"/>
      <c r="V5" s="49">
        <f t="shared" si="3"/>
        <v>325.43478260869568</v>
      </c>
      <c r="W5" s="47">
        <f t="shared" si="4"/>
        <v>2925.2608695652179</v>
      </c>
      <c r="X5" s="47">
        <f t="shared" si="5"/>
        <v>1254.6173913043478</v>
      </c>
      <c r="Y5" s="47">
        <f t="shared" si="6"/>
        <v>2220.1478260869567</v>
      </c>
      <c r="Z5" s="47">
        <f t="shared" si="7"/>
        <v>2528.8326086956522</v>
      </c>
      <c r="AA5" s="47">
        <f t="shared" si="10"/>
        <v>4748.9804347826084</v>
      </c>
      <c r="AB5" s="47">
        <f t="shared" si="11"/>
        <v>6003.597826086956</v>
      </c>
      <c r="AC5" s="48">
        <f t="shared" si="12"/>
        <v>-3078.3369565217381</v>
      </c>
      <c r="AD5" s="23"/>
      <c r="AE5" s="50">
        <f t="shared" si="13"/>
        <v>8.9887775551102216</v>
      </c>
      <c r="AF5" s="47">
        <f t="shared" si="14"/>
        <v>3.8552037408149631</v>
      </c>
      <c r="AG5" s="47">
        <f t="shared" si="15"/>
        <v>6.8220975283901142</v>
      </c>
      <c r="AH5" s="47">
        <f t="shared" si="16"/>
        <v>7.7706279225116894</v>
      </c>
      <c r="AI5" s="47">
        <f t="shared" si="17"/>
        <v>14.592725450901803</v>
      </c>
      <c r="AJ5" s="47">
        <f t="shared" si="18"/>
        <v>18.447929191716767</v>
      </c>
      <c r="AK5" s="48">
        <f t="shared" si="19"/>
        <v>-9.4591516366065456</v>
      </c>
    </row>
    <row r="6" spans="1:37" s="46" customFormat="1" x14ac:dyDescent="0.2">
      <c r="A6" s="40" t="s">
        <v>24</v>
      </c>
      <c r="B6" s="42" t="s">
        <v>22</v>
      </c>
      <c r="C6" s="43">
        <v>4.0999999999999996</v>
      </c>
      <c r="D6" s="44">
        <f t="shared" si="8"/>
        <v>41179</v>
      </c>
      <c r="E6" s="45">
        <f>J6-G6</f>
        <v>41179</v>
      </c>
      <c r="F6" s="45">
        <v>41179</v>
      </c>
      <c r="G6" s="41">
        <v>105</v>
      </c>
      <c r="H6" s="41">
        <v>100</v>
      </c>
      <c r="I6" s="44">
        <f t="shared" si="9"/>
        <v>41284</v>
      </c>
      <c r="J6" s="45">
        <v>41284</v>
      </c>
      <c r="K6" s="530">
        <v>41279</v>
      </c>
      <c r="M6" s="39">
        <v>1478</v>
      </c>
      <c r="N6" s="47">
        <v>12944.1</v>
      </c>
      <c r="O6" s="47">
        <v>6729.32</v>
      </c>
      <c r="P6" s="47">
        <v>8845.15</v>
      </c>
      <c r="Q6" s="47">
        <v>9283.0499999999993</v>
      </c>
      <c r="R6" s="47">
        <f t="shared" si="0"/>
        <v>18128.199999999997</v>
      </c>
      <c r="S6" s="47">
        <f t="shared" si="1"/>
        <v>24857.519999999997</v>
      </c>
      <c r="T6" s="48">
        <f t="shared" si="2"/>
        <v>-11913.419999999996</v>
      </c>
      <c r="U6" s="23"/>
      <c r="V6" s="49">
        <f t="shared" si="3"/>
        <v>360.48780487804879</v>
      </c>
      <c r="W6" s="47">
        <f t="shared" si="4"/>
        <v>3157.0975609756101</v>
      </c>
      <c r="X6" s="47">
        <f t="shared" si="5"/>
        <v>1641.2975609756099</v>
      </c>
      <c r="Y6" s="47">
        <f t="shared" si="6"/>
        <v>2157.3536585365855</v>
      </c>
      <c r="Z6" s="47">
        <f t="shared" si="7"/>
        <v>2264.1585365853657</v>
      </c>
      <c r="AA6" s="47">
        <f t="shared" si="10"/>
        <v>4421.5121951219517</v>
      </c>
      <c r="AB6" s="47">
        <f t="shared" si="11"/>
        <v>6062.8097560975621</v>
      </c>
      <c r="AC6" s="48">
        <f t="shared" si="12"/>
        <v>-2905.7121951219519</v>
      </c>
      <c r="AD6" s="23"/>
      <c r="AE6" s="50">
        <f t="shared" si="13"/>
        <v>8.7578484438430309</v>
      </c>
      <c r="AF6" s="47">
        <f t="shared" si="14"/>
        <v>4.5529905277401896</v>
      </c>
      <c r="AG6" s="47">
        <f t="shared" si="15"/>
        <v>5.984539918809201</v>
      </c>
      <c r="AH6" s="47">
        <f t="shared" si="16"/>
        <v>6.2808186738836262</v>
      </c>
      <c r="AI6" s="47">
        <f t="shared" si="17"/>
        <v>12.265358592692827</v>
      </c>
      <c r="AJ6" s="47">
        <f t="shared" si="18"/>
        <v>16.818349120433016</v>
      </c>
      <c r="AK6" s="48">
        <f t="shared" si="19"/>
        <v>-8.0605006765899851</v>
      </c>
    </row>
    <row r="7" spans="1:37" s="51" customFormat="1" x14ac:dyDescent="0.2">
      <c r="A7" s="411" t="s">
        <v>25</v>
      </c>
      <c r="B7" s="152" t="s">
        <v>22</v>
      </c>
      <c r="C7" s="413">
        <v>4.2</v>
      </c>
      <c r="D7" s="414">
        <f t="shared" si="8"/>
        <v>41185</v>
      </c>
      <c r="E7" s="415">
        <v>41185</v>
      </c>
      <c r="F7" s="415">
        <v>41186</v>
      </c>
      <c r="G7" s="412">
        <v>106</v>
      </c>
      <c r="H7" s="412">
        <v>103</v>
      </c>
      <c r="I7" s="414">
        <f t="shared" si="9"/>
        <v>41291</v>
      </c>
      <c r="J7" s="415">
        <v>41291</v>
      </c>
      <c r="K7" s="416">
        <v>41289</v>
      </c>
      <c r="M7" s="450">
        <v>1581</v>
      </c>
      <c r="N7" s="431">
        <v>18033.419999999998</v>
      </c>
      <c r="O7" s="431">
        <v>6056.31</v>
      </c>
      <c r="P7" s="431">
        <v>13227.31</v>
      </c>
      <c r="Q7" s="431">
        <v>13293.15</v>
      </c>
      <c r="R7" s="431">
        <f t="shared" si="0"/>
        <v>26520.46</v>
      </c>
      <c r="S7" s="431">
        <f t="shared" si="1"/>
        <v>32576.77</v>
      </c>
      <c r="T7" s="52">
        <f t="shared" si="2"/>
        <v>-14543.350000000002</v>
      </c>
      <c r="U7" s="23"/>
      <c r="V7" s="451">
        <f t="shared" si="3"/>
        <v>376.42857142857139</v>
      </c>
      <c r="W7" s="431">
        <f t="shared" si="4"/>
        <v>4293.6714285714279</v>
      </c>
      <c r="X7" s="431">
        <f t="shared" si="5"/>
        <v>1441.9785714285715</v>
      </c>
      <c r="Y7" s="431">
        <f t="shared" si="6"/>
        <v>3149.3595238095236</v>
      </c>
      <c r="Z7" s="431">
        <f t="shared" si="7"/>
        <v>3165.0357142857142</v>
      </c>
      <c r="AA7" s="431">
        <f t="shared" si="10"/>
        <v>6314.3952380952378</v>
      </c>
      <c r="AB7" s="431">
        <f t="shared" si="11"/>
        <v>7756.3738095238095</v>
      </c>
      <c r="AC7" s="52">
        <f t="shared" si="12"/>
        <v>-3462.7023809523816</v>
      </c>
      <c r="AD7" s="23"/>
      <c r="AE7" s="432">
        <f t="shared" si="13"/>
        <v>11.406337760910814</v>
      </c>
      <c r="AF7" s="431">
        <f t="shared" si="14"/>
        <v>3.8306831119544595</v>
      </c>
      <c r="AG7" s="431">
        <f t="shared" si="15"/>
        <v>8.3664199873497775</v>
      </c>
      <c r="AH7" s="431">
        <f t="shared" si="16"/>
        <v>8.4080645161290324</v>
      </c>
      <c r="AI7" s="431">
        <f t="shared" si="17"/>
        <v>16.77448450347881</v>
      </c>
      <c r="AJ7" s="431">
        <f t="shared" si="18"/>
        <v>20.60516761543327</v>
      </c>
      <c r="AK7" s="52">
        <f t="shared" si="19"/>
        <v>-9.1988298545224563</v>
      </c>
    </row>
    <row r="8" spans="1:37" s="46" customFormat="1" x14ac:dyDescent="0.2">
      <c r="A8" s="11" t="s">
        <v>26</v>
      </c>
      <c r="B8" s="12" t="s">
        <v>19</v>
      </c>
      <c r="C8" s="13">
        <v>1.5</v>
      </c>
      <c r="D8" s="14">
        <f>E8</f>
        <v>41184</v>
      </c>
      <c r="E8" s="15">
        <f>J8-G8</f>
        <v>41184</v>
      </c>
      <c r="F8" s="15">
        <v>41183</v>
      </c>
      <c r="G8" s="16">
        <v>97</v>
      </c>
      <c r="H8" s="16">
        <v>95</v>
      </c>
      <c r="I8" s="14">
        <f>J8</f>
        <v>41281</v>
      </c>
      <c r="J8" s="15">
        <v>41281</v>
      </c>
      <c r="K8" s="18">
        <v>41278</v>
      </c>
      <c r="M8" s="20">
        <v>1223</v>
      </c>
      <c r="N8" s="21">
        <v>18009.57</v>
      </c>
      <c r="O8" s="21">
        <v>4657.97</v>
      </c>
      <c r="P8" s="21">
        <v>3884.91</v>
      </c>
      <c r="Q8" s="21">
        <v>3787.88</v>
      </c>
      <c r="R8" s="21">
        <f t="shared" si="0"/>
        <v>7672.79</v>
      </c>
      <c r="S8" s="21">
        <f t="shared" si="1"/>
        <v>12330.76</v>
      </c>
      <c r="T8" s="22">
        <f t="shared" si="2"/>
        <v>5678.8099999999995</v>
      </c>
      <c r="U8" s="23"/>
      <c r="V8" s="24">
        <f t="shared" si="3"/>
        <v>815.33333333333337</v>
      </c>
      <c r="W8" s="21">
        <f t="shared" si="4"/>
        <v>12006.38</v>
      </c>
      <c r="X8" s="21">
        <f t="shared" si="5"/>
        <v>3105.3133333333335</v>
      </c>
      <c r="Y8" s="21">
        <f t="shared" si="6"/>
        <v>2589.94</v>
      </c>
      <c r="Z8" s="21">
        <f t="shared" si="7"/>
        <v>2525.2533333333336</v>
      </c>
      <c r="AA8" s="21">
        <f>Z8+Y8</f>
        <v>5115.1933333333336</v>
      </c>
      <c r="AB8" s="21">
        <f>AA8+X8</f>
        <v>8220.506666666668</v>
      </c>
      <c r="AC8" s="22">
        <f>W8-AB8</f>
        <v>3785.8733333333312</v>
      </c>
      <c r="AD8" s="23"/>
      <c r="AE8" s="25">
        <f>N8/M8</f>
        <v>14.725731807031888</v>
      </c>
      <c r="AF8" s="21">
        <f>O8/M8</f>
        <v>3.8086426819296815</v>
      </c>
      <c r="AG8" s="21">
        <f>P8/M8</f>
        <v>3.176541291905151</v>
      </c>
      <c r="AH8" s="21">
        <f>Q8/M8</f>
        <v>3.0972035977105481</v>
      </c>
      <c r="AI8" s="21">
        <f>AH8+AG8</f>
        <v>6.2737448896156991</v>
      </c>
      <c r="AJ8" s="21">
        <f>AI8+AF8</f>
        <v>10.082387571545381</v>
      </c>
      <c r="AK8" s="22">
        <f>AE8-AJ8</f>
        <v>4.6433442354865075</v>
      </c>
    </row>
    <row r="9" spans="1:37" s="51" customFormat="1" x14ac:dyDescent="0.2">
      <c r="A9" s="27" t="s">
        <v>27</v>
      </c>
      <c r="B9" s="29" t="s">
        <v>19</v>
      </c>
      <c r="C9" s="30">
        <v>4.0999999999999996</v>
      </c>
      <c r="D9" s="31">
        <f>E9</f>
        <v>41190</v>
      </c>
      <c r="E9" s="32">
        <v>41190</v>
      </c>
      <c r="F9" s="32">
        <v>41191</v>
      </c>
      <c r="G9" s="28">
        <v>98</v>
      </c>
      <c r="H9" s="28">
        <v>102</v>
      </c>
      <c r="I9" s="31">
        <f>J9</f>
        <v>41288</v>
      </c>
      <c r="J9" s="32">
        <v>41288</v>
      </c>
      <c r="K9" s="33">
        <v>41293</v>
      </c>
      <c r="M9" s="26">
        <v>1776</v>
      </c>
      <c r="N9" s="35">
        <v>10881.65</v>
      </c>
      <c r="O9" s="35">
        <v>5592.73</v>
      </c>
      <c r="P9" s="35">
        <v>10300.370000000001</v>
      </c>
      <c r="Q9" s="35">
        <v>10590.15</v>
      </c>
      <c r="R9" s="35">
        <f t="shared" si="0"/>
        <v>20890.52</v>
      </c>
      <c r="S9" s="35">
        <f t="shared" si="1"/>
        <v>26483.25</v>
      </c>
      <c r="T9" s="36">
        <f t="shared" si="2"/>
        <v>-15601.6</v>
      </c>
      <c r="U9" s="23"/>
      <c r="V9" s="37">
        <f t="shared" si="3"/>
        <v>433.17073170731709</v>
      </c>
      <c r="W9" s="35">
        <f t="shared" si="4"/>
        <v>2654.060975609756</v>
      </c>
      <c r="X9" s="35">
        <f t="shared" si="5"/>
        <v>1364.080487804878</v>
      </c>
      <c r="Y9" s="35">
        <f t="shared" si="6"/>
        <v>2512.2853658536587</v>
      </c>
      <c r="Z9" s="35">
        <f t="shared" si="7"/>
        <v>2582.9634146341464</v>
      </c>
      <c r="AA9" s="35">
        <f t="shared" ref="AA9:AA23" si="20">Z9+Y9</f>
        <v>5095.2487804878056</v>
      </c>
      <c r="AB9" s="35">
        <f t="shared" ref="AB9:AB23" si="21">AA9+X9</f>
        <v>6459.329268292684</v>
      </c>
      <c r="AC9" s="36">
        <f t="shared" ref="AC9:AC23" si="22">W9-AB9</f>
        <v>-3805.2682926829279</v>
      </c>
      <c r="AD9" s="23"/>
      <c r="AE9" s="38">
        <f t="shared" ref="AE9:AE23" si="23">N9/M9</f>
        <v>6.1270551801801796</v>
      </c>
      <c r="AF9" s="35">
        <f t="shared" ref="AF9:AF23" si="24">O9/M9</f>
        <v>3.1490596846846843</v>
      </c>
      <c r="AG9" s="35">
        <f t="shared" ref="AG9:AG23" si="25">P9/M9</f>
        <v>5.7997578828828837</v>
      </c>
      <c r="AH9" s="35">
        <f t="shared" ref="AH9:AH23" si="26">Q9/M9</f>
        <v>5.9629222972972968</v>
      </c>
      <c r="AI9" s="35">
        <f t="shared" ref="AI9:AI23" si="27">AH9+AG9</f>
        <v>11.76268018018018</v>
      </c>
      <c r="AJ9" s="35">
        <f t="shared" ref="AJ9:AJ23" si="28">AI9+AF9</f>
        <v>14.911739864864863</v>
      </c>
      <c r="AK9" s="36">
        <f t="shared" ref="AK9:AK23" si="29">AE9-AJ9</f>
        <v>-8.7846846846846844</v>
      </c>
    </row>
    <row r="10" spans="1:37" s="53" customFormat="1" x14ac:dyDescent="0.2">
      <c r="A10" s="40" t="s">
        <v>28</v>
      </c>
      <c r="B10" s="42" t="s">
        <v>19</v>
      </c>
      <c r="C10" s="43">
        <v>4.0999999999999996</v>
      </c>
      <c r="D10" s="44">
        <f t="shared" si="8"/>
        <v>41196</v>
      </c>
      <c r="E10" s="45">
        <v>41196</v>
      </c>
      <c r="F10" s="45">
        <v>41197</v>
      </c>
      <c r="G10" s="41">
        <v>99</v>
      </c>
      <c r="H10" s="41">
        <v>105</v>
      </c>
      <c r="I10" s="44">
        <f t="shared" si="9"/>
        <v>41295</v>
      </c>
      <c r="J10" s="45">
        <v>41295</v>
      </c>
      <c r="K10" s="530">
        <v>41302</v>
      </c>
      <c r="M10" s="39">
        <v>2764</v>
      </c>
      <c r="N10" s="47">
        <v>17027.87</v>
      </c>
      <c r="O10" s="47">
        <v>9969.1</v>
      </c>
      <c r="P10" s="47">
        <v>9397.19</v>
      </c>
      <c r="Q10" s="47">
        <v>10335.450000000001</v>
      </c>
      <c r="R10" s="47">
        <f t="shared" si="0"/>
        <v>19732.64</v>
      </c>
      <c r="S10" s="47">
        <f t="shared" si="1"/>
        <v>29701.739999999998</v>
      </c>
      <c r="T10" s="48">
        <f t="shared" si="2"/>
        <v>-12673.869999999999</v>
      </c>
      <c r="U10" s="23"/>
      <c r="V10" s="49">
        <f t="shared" si="3"/>
        <v>674.14634146341473</v>
      </c>
      <c r="W10" s="47">
        <f t="shared" si="4"/>
        <v>4153.1390243902442</v>
      </c>
      <c r="X10" s="47">
        <f t="shared" si="5"/>
        <v>2431.4878048780492</v>
      </c>
      <c r="Y10" s="47">
        <f t="shared" si="6"/>
        <v>2291.9975609756102</v>
      </c>
      <c r="Z10" s="47">
        <f t="shared" si="7"/>
        <v>2520.8414634146347</v>
      </c>
      <c r="AA10" s="47">
        <f t="shared" si="20"/>
        <v>4812.839024390245</v>
      </c>
      <c r="AB10" s="47">
        <f t="shared" si="21"/>
        <v>7244.3268292682942</v>
      </c>
      <c r="AC10" s="48">
        <f t="shared" si="22"/>
        <v>-3091.18780487805</v>
      </c>
      <c r="AD10" s="23"/>
      <c r="AE10" s="50">
        <f t="shared" si="23"/>
        <v>6.1605897250361794</v>
      </c>
      <c r="AF10" s="47">
        <f t="shared" si="24"/>
        <v>3.6067655571635311</v>
      </c>
      <c r="AG10" s="47">
        <f t="shared" si="25"/>
        <v>3.3998516642547036</v>
      </c>
      <c r="AH10" s="47">
        <f t="shared" si="26"/>
        <v>3.7393089725036184</v>
      </c>
      <c r="AI10" s="47">
        <f t="shared" si="27"/>
        <v>7.139160636758322</v>
      </c>
      <c r="AJ10" s="47">
        <f t="shared" si="28"/>
        <v>10.745926193921854</v>
      </c>
      <c r="AK10" s="48">
        <f t="shared" si="29"/>
        <v>-4.5853364688856741</v>
      </c>
    </row>
    <row r="11" spans="1:37" s="53" customFormat="1" x14ac:dyDescent="0.2">
      <c r="A11" s="40" t="s">
        <v>29</v>
      </c>
      <c r="B11" s="42" t="s">
        <v>30</v>
      </c>
      <c r="C11" s="43">
        <v>4</v>
      </c>
      <c r="D11" s="44">
        <f t="shared" si="8"/>
        <v>41190</v>
      </c>
      <c r="E11" s="45">
        <v>41190</v>
      </c>
      <c r="F11" s="45">
        <v>41191</v>
      </c>
      <c r="G11" s="41">
        <v>108</v>
      </c>
      <c r="H11" s="41">
        <v>120</v>
      </c>
      <c r="I11" s="44">
        <f t="shared" si="9"/>
        <v>41298</v>
      </c>
      <c r="J11" s="45">
        <v>41298</v>
      </c>
      <c r="K11" s="530">
        <v>41311</v>
      </c>
      <c r="M11" s="39">
        <v>1680</v>
      </c>
      <c r="N11" s="47">
        <v>11006.66</v>
      </c>
      <c r="O11" s="47">
        <v>5280.05</v>
      </c>
      <c r="P11" s="47">
        <v>13229.11</v>
      </c>
      <c r="Q11" s="47">
        <v>11836.54</v>
      </c>
      <c r="R11" s="47">
        <f t="shared" si="0"/>
        <v>25065.65</v>
      </c>
      <c r="S11" s="47">
        <f t="shared" si="1"/>
        <v>30345.7</v>
      </c>
      <c r="T11" s="48">
        <f t="shared" si="2"/>
        <v>-19339.04</v>
      </c>
      <c r="U11" s="23"/>
      <c r="V11" s="49">
        <f t="shared" si="3"/>
        <v>420</v>
      </c>
      <c r="W11" s="47">
        <f t="shared" si="4"/>
        <v>2751.665</v>
      </c>
      <c r="X11" s="47">
        <f t="shared" si="5"/>
        <v>1320.0125</v>
      </c>
      <c r="Y11" s="47">
        <f t="shared" si="6"/>
        <v>3307.2775000000001</v>
      </c>
      <c r="Z11" s="47">
        <f t="shared" si="7"/>
        <v>2959.1350000000002</v>
      </c>
      <c r="AA11" s="47">
        <f t="shared" si="20"/>
        <v>6266.4125000000004</v>
      </c>
      <c r="AB11" s="47">
        <f t="shared" si="21"/>
        <v>7586.4250000000002</v>
      </c>
      <c r="AC11" s="48">
        <f t="shared" si="22"/>
        <v>-4834.76</v>
      </c>
      <c r="AD11" s="23"/>
      <c r="AE11" s="50">
        <f t="shared" si="23"/>
        <v>6.5515833333333333</v>
      </c>
      <c r="AF11" s="47">
        <f t="shared" si="24"/>
        <v>3.1428869047619048</v>
      </c>
      <c r="AG11" s="47">
        <f t="shared" si="25"/>
        <v>7.8744702380952383</v>
      </c>
      <c r="AH11" s="47">
        <f t="shared" si="26"/>
        <v>7.0455595238095245</v>
      </c>
      <c r="AI11" s="47">
        <f t="shared" si="27"/>
        <v>14.920029761904763</v>
      </c>
      <c r="AJ11" s="47">
        <f t="shared" si="28"/>
        <v>18.062916666666666</v>
      </c>
      <c r="AK11" s="48">
        <f t="shared" si="29"/>
        <v>-11.511333333333333</v>
      </c>
    </row>
    <row r="12" spans="1:37" s="51" customFormat="1" x14ac:dyDescent="0.2">
      <c r="A12" s="27" t="s">
        <v>31</v>
      </c>
      <c r="B12" s="29" t="s">
        <v>19</v>
      </c>
      <c r="C12" s="30">
        <v>2.5</v>
      </c>
      <c r="D12" s="31">
        <f t="shared" si="8"/>
        <v>41202</v>
      </c>
      <c r="E12" s="32">
        <v>41202</v>
      </c>
      <c r="F12" s="32">
        <v>41201</v>
      </c>
      <c r="G12" s="28">
        <v>100</v>
      </c>
      <c r="H12" s="28">
        <v>102</v>
      </c>
      <c r="I12" s="31">
        <f t="shared" si="9"/>
        <v>41302</v>
      </c>
      <c r="J12" s="32">
        <v>41302</v>
      </c>
      <c r="K12" s="33">
        <v>41303</v>
      </c>
      <c r="M12" s="26">
        <v>1669</v>
      </c>
      <c r="N12" s="35">
        <v>10278.91</v>
      </c>
      <c r="O12" s="35">
        <v>4732.84</v>
      </c>
      <c r="P12" s="35">
        <v>5378.9</v>
      </c>
      <c r="Q12" s="35">
        <v>6201.64</v>
      </c>
      <c r="R12" s="35">
        <f t="shared" si="0"/>
        <v>11580.54</v>
      </c>
      <c r="S12" s="35">
        <f t="shared" si="1"/>
        <v>16313.380000000001</v>
      </c>
      <c r="T12" s="36">
        <f t="shared" si="2"/>
        <v>-6034.4700000000012</v>
      </c>
      <c r="U12" s="23"/>
      <c r="V12" s="37">
        <f t="shared" si="3"/>
        <v>667.6</v>
      </c>
      <c r="W12" s="35">
        <f t="shared" si="4"/>
        <v>4111.5640000000003</v>
      </c>
      <c r="X12" s="35">
        <f t="shared" si="5"/>
        <v>1893.136</v>
      </c>
      <c r="Y12" s="35">
        <f t="shared" si="6"/>
        <v>2151.56</v>
      </c>
      <c r="Z12" s="35">
        <f t="shared" si="7"/>
        <v>2480.6559999999999</v>
      </c>
      <c r="AA12" s="35">
        <f t="shared" si="20"/>
        <v>4632.2160000000003</v>
      </c>
      <c r="AB12" s="35">
        <f t="shared" si="21"/>
        <v>6525.3520000000008</v>
      </c>
      <c r="AC12" s="36">
        <f t="shared" si="22"/>
        <v>-2413.7880000000005</v>
      </c>
      <c r="AD12" s="23"/>
      <c r="AE12" s="38">
        <f t="shared" si="23"/>
        <v>6.158723786698622</v>
      </c>
      <c r="AF12" s="35">
        <f t="shared" si="24"/>
        <v>2.8357339724385859</v>
      </c>
      <c r="AG12" s="35">
        <f t="shared" si="25"/>
        <v>3.2228280407429595</v>
      </c>
      <c r="AH12" s="35">
        <f t="shared" si="26"/>
        <v>3.7157819053325345</v>
      </c>
      <c r="AI12" s="35">
        <f t="shared" si="27"/>
        <v>6.938609946075494</v>
      </c>
      <c r="AJ12" s="35">
        <f t="shared" si="28"/>
        <v>9.7743439185140808</v>
      </c>
      <c r="AK12" s="36">
        <f t="shared" si="29"/>
        <v>-3.6156201318154588</v>
      </c>
    </row>
    <row r="13" spans="1:37" s="51" customFormat="1" x14ac:dyDescent="0.2">
      <c r="A13" s="27" t="s">
        <v>32</v>
      </c>
      <c r="B13" s="29" t="s">
        <v>22</v>
      </c>
      <c r="C13" s="30">
        <v>3.2</v>
      </c>
      <c r="D13" s="31">
        <f t="shared" si="8"/>
        <v>41199</v>
      </c>
      <c r="E13" s="32">
        <v>41199</v>
      </c>
      <c r="F13" s="32">
        <v>41200</v>
      </c>
      <c r="G13" s="28">
        <v>106</v>
      </c>
      <c r="H13" s="28">
        <v>105</v>
      </c>
      <c r="I13" s="31">
        <f t="shared" si="9"/>
        <v>41305</v>
      </c>
      <c r="J13" s="32">
        <v>41305</v>
      </c>
      <c r="K13" s="33">
        <v>41305</v>
      </c>
      <c r="M13" s="26">
        <v>2442</v>
      </c>
      <c r="N13" s="35">
        <v>13914.06</v>
      </c>
      <c r="O13" s="35">
        <v>7501.83</v>
      </c>
      <c r="P13" s="35">
        <v>8873.67</v>
      </c>
      <c r="Q13" s="35">
        <v>8149.99</v>
      </c>
      <c r="R13" s="35">
        <f t="shared" si="0"/>
        <v>17023.66</v>
      </c>
      <c r="S13" s="35">
        <f t="shared" si="1"/>
        <v>24525.489999999998</v>
      </c>
      <c r="T13" s="36">
        <f t="shared" si="2"/>
        <v>-10611.429999999998</v>
      </c>
      <c r="U13" s="23"/>
      <c r="V13" s="37">
        <f t="shared" si="3"/>
        <v>763.125</v>
      </c>
      <c r="W13" s="35">
        <f t="shared" si="4"/>
        <v>4348.1437499999993</v>
      </c>
      <c r="X13" s="35">
        <f t="shared" si="5"/>
        <v>2344.3218749999996</v>
      </c>
      <c r="Y13" s="35">
        <f t="shared" si="6"/>
        <v>2773.0218749999999</v>
      </c>
      <c r="Z13" s="35">
        <f t="shared" si="7"/>
        <v>2546.8718749999998</v>
      </c>
      <c r="AA13" s="35">
        <f t="shared" si="20"/>
        <v>5319.8937499999993</v>
      </c>
      <c r="AB13" s="35">
        <f t="shared" si="21"/>
        <v>7664.2156249999989</v>
      </c>
      <c r="AC13" s="36">
        <f t="shared" si="22"/>
        <v>-3316.0718749999996</v>
      </c>
      <c r="AD13" s="23"/>
      <c r="AE13" s="38">
        <f t="shared" si="23"/>
        <v>5.6978132678132676</v>
      </c>
      <c r="AF13" s="35">
        <f t="shared" si="24"/>
        <v>3.0720024570024571</v>
      </c>
      <c r="AG13" s="35">
        <f t="shared" si="25"/>
        <v>3.6337714987714986</v>
      </c>
      <c r="AH13" s="35">
        <f t="shared" si="26"/>
        <v>3.3374242424242424</v>
      </c>
      <c r="AI13" s="35">
        <f t="shared" si="27"/>
        <v>6.971195741195741</v>
      </c>
      <c r="AJ13" s="35">
        <f t="shared" si="28"/>
        <v>10.043198198198198</v>
      </c>
      <c r="AK13" s="36">
        <f t="shared" si="29"/>
        <v>-4.3453849303849301</v>
      </c>
    </row>
    <row r="14" spans="1:37" s="53" customFormat="1" x14ac:dyDescent="0.2">
      <c r="A14" s="40" t="s">
        <v>33</v>
      </c>
      <c r="B14" s="42" t="s">
        <v>30</v>
      </c>
      <c r="C14" s="43">
        <v>2.5</v>
      </c>
      <c r="D14" s="44">
        <f t="shared" si="8"/>
        <v>41209</v>
      </c>
      <c r="E14" s="45">
        <v>41209</v>
      </c>
      <c r="F14" s="45">
        <v>41208</v>
      </c>
      <c r="G14" s="41">
        <v>100</v>
      </c>
      <c r="H14" s="41">
        <v>106</v>
      </c>
      <c r="I14" s="44">
        <f t="shared" si="9"/>
        <v>41309</v>
      </c>
      <c r="J14" s="45">
        <v>41309</v>
      </c>
      <c r="K14" s="530">
        <v>41314</v>
      </c>
      <c r="M14" s="39">
        <v>1090</v>
      </c>
      <c r="N14" s="47">
        <v>6712.64</v>
      </c>
      <c r="O14" s="47">
        <v>932.21</v>
      </c>
      <c r="P14" s="47">
        <v>4917.93</v>
      </c>
      <c r="Q14" s="47">
        <v>6825.58</v>
      </c>
      <c r="R14" s="47">
        <f t="shared" si="0"/>
        <v>11743.51</v>
      </c>
      <c r="S14" s="47">
        <f t="shared" si="1"/>
        <v>12675.720000000001</v>
      </c>
      <c r="T14" s="48">
        <f t="shared" si="2"/>
        <v>-5963.0800000000008</v>
      </c>
      <c r="U14" s="23"/>
      <c r="V14" s="49">
        <f t="shared" si="3"/>
        <v>436</v>
      </c>
      <c r="W14" s="47">
        <f t="shared" si="4"/>
        <v>2685.056</v>
      </c>
      <c r="X14" s="47">
        <f t="shared" si="5"/>
        <v>372.88400000000001</v>
      </c>
      <c r="Y14" s="47">
        <f t="shared" si="6"/>
        <v>1967.172</v>
      </c>
      <c r="Z14" s="47">
        <f t="shared" si="7"/>
        <v>2730.232</v>
      </c>
      <c r="AA14" s="47">
        <f t="shared" si="20"/>
        <v>4697.4040000000005</v>
      </c>
      <c r="AB14" s="47">
        <f t="shared" si="21"/>
        <v>5070.2880000000005</v>
      </c>
      <c r="AC14" s="48">
        <f t="shared" si="22"/>
        <v>-2385.2320000000004</v>
      </c>
      <c r="AD14" s="23"/>
      <c r="AE14" s="50">
        <f t="shared" si="23"/>
        <v>6.1583853211009174</v>
      </c>
      <c r="AF14" s="47">
        <f t="shared" si="24"/>
        <v>0.85523853211009182</v>
      </c>
      <c r="AG14" s="47">
        <f t="shared" si="25"/>
        <v>4.5118623853211011</v>
      </c>
      <c r="AH14" s="47">
        <f t="shared" si="26"/>
        <v>6.2619999999999996</v>
      </c>
      <c r="AI14" s="47">
        <f t="shared" si="27"/>
        <v>10.773862385321101</v>
      </c>
      <c r="AJ14" s="47">
        <f t="shared" si="28"/>
        <v>11.629100917431192</v>
      </c>
      <c r="AK14" s="48">
        <f t="shared" si="29"/>
        <v>-5.4707155963302743</v>
      </c>
    </row>
    <row r="15" spans="1:37" s="53" customFormat="1" x14ac:dyDescent="0.2">
      <c r="A15" s="417" t="s">
        <v>34</v>
      </c>
      <c r="B15" s="55" t="s">
        <v>30</v>
      </c>
      <c r="C15" s="56">
        <v>2.2000000000000002</v>
      </c>
      <c r="D15" s="57">
        <f t="shared" si="8"/>
        <v>41198</v>
      </c>
      <c r="E15" s="58">
        <v>41198</v>
      </c>
      <c r="F15" s="58">
        <v>41198</v>
      </c>
      <c r="G15" s="54">
        <v>114</v>
      </c>
      <c r="H15" s="54">
        <v>118</v>
      </c>
      <c r="I15" s="57">
        <f t="shared" si="9"/>
        <v>41312</v>
      </c>
      <c r="J15" s="58">
        <v>41312</v>
      </c>
      <c r="K15" s="531">
        <v>41316</v>
      </c>
      <c r="M15" s="59">
        <v>700</v>
      </c>
      <c r="N15" s="60">
        <v>4383.4799999999996</v>
      </c>
      <c r="O15" s="60">
        <v>2109.5700000000002</v>
      </c>
      <c r="P15" s="60">
        <v>6763.41</v>
      </c>
      <c r="Q15" s="60">
        <v>6458.36</v>
      </c>
      <c r="R15" s="60">
        <f t="shared" si="0"/>
        <v>13221.77</v>
      </c>
      <c r="S15" s="60">
        <f t="shared" si="1"/>
        <v>15331.34</v>
      </c>
      <c r="T15" s="61">
        <f t="shared" si="2"/>
        <v>-10947.86</v>
      </c>
      <c r="U15" s="23"/>
      <c r="V15" s="62">
        <f t="shared" si="3"/>
        <v>318.18181818181813</v>
      </c>
      <c r="W15" s="60">
        <f t="shared" si="4"/>
        <v>1992.4909090909086</v>
      </c>
      <c r="X15" s="60">
        <f t="shared" si="5"/>
        <v>958.89545454545453</v>
      </c>
      <c r="Y15" s="60">
        <f t="shared" si="6"/>
        <v>3074.2772727272722</v>
      </c>
      <c r="Z15" s="60">
        <f t="shared" si="7"/>
        <v>2935.6181818181813</v>
      </c>
      <c r="AA15" s="60">
        <f t="shared" si="20"/>
        <v>6009.8954545454535</v>
      </c>
      <c r="AB15" s="60">
        <f t="shared" si="21"/>
        <v>6968.7909090909079</v>
      </c>
      <c r="AC15" s="61">
        <f t="shared" si="22"/>
        <v>-4976.2999999999993</v>
      </c>
      <c r="AD15" s="23"/>
      <c r="AE15" s="63">
        <f t="shared" si="23"/>
        <v>6.2621142857142855</v>
      </c>
      <c r="AF15" s="60">
        <f t="shared" si="24"/>
        <v>3.013671428571429</v>
      </c>
      <c r="AG15" s="60">
        <f t="shared" si="25"/>
        <v>9.6620142857142852</v>
      </c>
      <c r="AH15" s="60">
        <f t="shared" si="26"/>
        <v>9.226228571428571</v>
      </c>
      <c r="AI15" s="60">
        <f t="shared" si="27"/>
        <v>18.888242857142856</v>
      </c>
      <c r="AJ15" s="60">
        <f t="shared" si="28"/>
        <v>21.901914285714284</v>
      </c>
      <c r="AK15" s="61">
        <f t="shared" si="29"/>
        <v>-15.639799999999997</v>
      </c>
    </row>
    <row r="16" spans="1:37" s="53" customFormat="1" x14ac:dyDescent="0.2">
      <c r="A16" s="529" t="s">
        <v>35</v>
      </c>
      <c r="B16" s="150" t="s">
        <v>19</v>
      </c>
      <c r="C16" s="419">
        <v>2.5</v>
      </c>
      <c r="D16" s="420">
        <f t="shared" si="8"/>
        <v>41216</v>
      </c>
      <c r="E16" s="421">
        <v>41216</v>
      </c>
      <c r="F16" s="421">
        <v>41215</v>
      </c>
      <c r="G16" s="418">
        <v>100</v>
      </c>
      <c r="H16" s="418">
        <v>103</v>
      </c>
      <c r="I16" s="420">
        <f t="shared" si="9"/>
        <v>41316</v>
      </c>
      <c r="J16" s="421">
        <v>41316</v>
      </c>
      <c r="K16" s="528">
        <v>41318</v>
      </c>
      <c r="M16" s="422">
        <v>1681</v>
      </c>
      <c r="N16" s="423">
        <v>10350.91</v>
      </c>
      <c r="O16" s="423">
        <v>3613.85</v>
      </c>
      <c r="P16" s="423">
        <v>5373.71</v>
      </c>
      <c r="Q16" s="423">
        <v>6544.93</v>
      </c>
      <c r="R16" s="423">
        <f t="shared" si="0"/>
        <v>11918.64</v>
      </c>
      <c r="S16" s="423">
        <f t="shared" si="1"/>
        <v>15532.49</v>
      </c>
      <c r="T16" s="64">
        <f t="shared" si="2"/>
        <v>-5181.58</v>
      </c>
      <c r="U16" s="23"/>
      <c r="V16" s="424">
        <f t="shared" si="3"/>
        <v>672.4</v>
      </c>
      <c r="W16" s="423">
        <f t="shared" si="4"/>
        <v>4140.3639999999996</v>
      </c>
      <c r="X16" s="423">
        <f t="shared" si="5"/>
        <v>1445.54</v>
      </c>
      <c r="Y16" s="423">
        <f t="shared" si="6"/>
        <v>2149.4839999999999</v>
      </c>
      <c r="Z16" s="423">
        <f t="shared" si="7"/>
        <v>2617.9720000000002</v>
      </c>
      <c r="AA16" s="423">
        <f t="shared" si="20"/>
        <v>4767.4560000000001</v>
      </c>
      <c r="AB16" s="423">
        <f t="shared" si="21"/>
        <v>6212.9960000000001</v>
      </c>
      <c r="AC16" s="64">
        <f t="shared" si="22"/>
        <v>-2072.6320000000005</v>
      </c>
      <c r="AD16" s="23"/>
      <c r="AE16" s="425">
        <f t="shared" si="23"/>
        <v>6.1575907198096367</v>
      </c>
      <c r="AF16" s="423">
        <f t="shared" si="24"/>
        <v>2.1498215348007137</v>
      </c>
      <c r="AG16" s="423">
        <f t="shared" si="25"/>
        <v>3.1967340868530636</v>
      </c>
      <c r="AH16" s="423">
        <f t="shared" si="26"/>
        <v>3.8934741225461038</v>
      </c>
      <c r="AI16" s="423">
        <f t="shared" si="27"/>
        <v>7.090208209399167</v>
      </c>
      <c r="AJ16" s="423">
        <f t="shared" si="28"/>
        <v>9.2400297441998802</v>
      </c>
      <c r="AK16" s="64">
        <f t="shared" si="29"/>
        <v>-3.0824390243902435</v>
      </c>
    </row>
    <row r="17" spans="1:37" s="53" customFormat="1" x14ac:dyDescent="0.2">
      <c r="A17" s="27" t="s">
        <v>36</v>
      </c>
      <c r="B17" s="29" t="s">
        <v>22</v>
      </c>
      <c r="C17" s="30">
        <v>3.1</v>
      </c>
      <c r="D17" s="31">
        <f t="shared" si="8"/>
        <v>41213</v>
      </c>
      <c r="E17" s="32">
        <v>41213</v>
      </c>
      <c r="F17" s="32">
        <v>41213</v>
      </c>
      <c r="G17" s="28">
        <v>106</v>
      </c>
      <c r="H17" s="28">
        <v>112</v>
      </c>
      <c r="I17" s="31">
        <f t="shared" si="9"/>
        <v>41319</v>
      </c>
      <c r="J17" s="32">
        <v>41319</v>
      </c>
      <c r="K17" s="33">
        <v>41325</v>
      </c>
      <c r="M17" s="26">
        <v>2257</v>
      </c>
      <c r="N17" s="35">
        <v>16547.62</v>
      </c>
      <c r="O17" s="35">
        <v>6021.7</v>
      </c>
      <c r="P17" s="35">
        <v>6914.85</v>
      </c>
      <c r="Q17" s="35">
        <v>8077.25</v>
      </c>
      <c r="R17" s="35">
        <f t="shared" si="0"/>
        <v>14992.1</v>
      </c>
      <c r="S17" s="35">
        <f t="shared" si="1"/>
        <v>21013.8</v>
      </c>
      <c r="T17" s="36">
        <f t="shared" si="2"/>
        <v>-4466.18</v>
      </c>
      <c r="U17" s="23"/>
      <c r="V17" s="37">
        <f t="shared" si="3"/>
        <v>728.0645161290322</v>
      </c>
      <c r="W17" s="35">
        <f t="shared" si="4"/>
        <v>5337.9419354838701</v>
      </c>
      <c r="X17" s="35">
        <f t="shared" si="5"/>
        <v>1942.4838709677417</v>
      </c>
      <c r="Y17" s="35">
        <f t="shared" si="6"/>
        <v>2230.5967741935483</v>
      </c>
      <c r="Z17" s="35">
        <f t="shared" si="7"/>
        <v>2605.5645161290322</v>
      </c>
      <c r="AA17" s="35">
        <f t="shared" si="20"/>
        <v>4836.1612903225805</v>
      </c>
      <c r="AB17" s="35">
        <f t="shared" si="21"/>
        <v>6778.645161290322</v>
      </c>
      <c r="AC17" s="36">
        <f t="shared" si="22"/>
        <v>-1440.7032258064519</v>
      </c>
      <c r="AD17" s="23"/>
      <c r="AE17" s="38">
        <f t="shared" si="23"/>
        <v>7.3316880815241463</v>
      </c>
      <c r="AF17" s="35">
        <f t="shared" si="24"/>
        <v>2.6680106335844038</v>
      </c>
      <c r="AG17" s="35">
        <f t="shared" si="25"/>
        <v>3.063735046521932</v>
      </c>
      <c r="AH17" s="35">
        <f t="shared" si="26"/>
        <v>3.5787549844926896</v>
      </c>
      <c r="AI17" s="35">
        <f t="shared" si="27"/>
        <v>6.6424900310146215</v>
      </c>
      <c r="AJ17" s="35">
        <f t="shared" si="28"/>
        <v>9.3105006645990258</v>
      </c>
      <c r="AK17" s="36">
        <f t="shared" si="29"/>
        <v>-1.9788125830748795</v>
      </c>
    </row>
    <row r="18" spans="1:37" s="53" customFormat="1" x14ac:dyDescent="0.2">
      <c r="A18" s="40" t="s">
        <v>37</v>
      </c>
      <c r="B18" s="42" t="s">
        <v>19</v>
      </c>
      <c r="C18" s="43">
        <v>2.5</v>
      </c>
      <c r="D18" s="44">
        <f>E18</f>
        <v>41222</v>
      </c>
      <c r="E18" s="45">
        <v>41222</v>
      </c>
      <c r="F18" s="45">
        <v>41222</v>
      </c>
      <c r="G18" s="41">
        <v>101</v>
      </c>
      <c r="H18" s="41">
        <v>115</v>
      </c>
      <c r="I18" s="44">
        <f>J18</f>
        <v>41323</v>
      </c>
      <c r="J18" s="45">
        <v>41323</v>
      </c>
      <c r="K18" s="530">
        <v>41337</v>
      </c>
      <c r="M18" s="39">
        <v>1754</v>
      </c>
      <c r="N18" s="47">
        <v>10801.96</v>
      </c>
      <c r="O18" s="47">
        <v>3306.46</v>
      </c>
      <c r="P18" s="47">
        <v>5447.89</v>
      </c>
      <c r="Q18" s="47">
        <v>6208.37</v>
      </c>
      <c r="R18" s="47">
        <f t="shared" si="0"/>
        <v>11656.26</v>
      </c>
      <c r="S18" s="47">
        <f t="shared" si="1"/>
        <v>14962.720000000001</v>
      </c>
      <c r="T18" s="48">
        <f t="shared" si="2"/>
        <v>-4160.760000000002</v>
      </c>
      <c r="U18" s="23"/>
      <c r="V18" s="49">
        <f t="shared" si="3"/>
        <v>701.6</v>
      </c>
      <c r="W18" s="47">
        <f t="shared" si="4"/>
        <v>4320.7839999999997</v>
      </c>
      <c r="X18" s="47">
        <f t="shared" si="5"/>
        <v>1322.5840000000001</v>
      </c>
      <c r="Y18" s="47">
        <f t="shared" si="6"/>
        <v>2179.1559999999999</v>
      </c>
      <c r="Z18" s="47">
        <f t="shared" si="7"/>
        <v>2483.348</v>
      </c>
      <c r="AA18" s="47">
        <f t="shared" si="20"/>
        <v>4662.5039999999999</v>
      </c>
      <c r="AB18" s="47">
        <f t="shared" si="21"/>
        <v>5985.0879999999997</v>
      </c>
      <c r="AC18" s="48">
        <f t="shared" si="22"/>
        <v>-1664.3040000000001</v>
      </c>
      <c r="AD18" s="23"/>
      <c r="AE18" s="50">
        <f t="shared" si="23"/>
        <v>6.1584720638540471</v>
      </c>
      <c r="AF18" s="47">
        <f t="shared" si="24"/>
        <v>1.8850969213226909</v>
      </c>
      <c r="AG18" s="47">
        <f t="shared" si="25"/>
        <v>3.1059806157354619</v>
      </c>
      <c r="AH18" s="47">
        <f t="shared" si="26"/>
        <v>3.5395496009122005</v>
      </c>
      <c r="AI18" s="47">
        <f t="shared" si="27"/>
        <v>6.6455302166476624</v>
      </c>
      <c r="AJ18" s="47">
        <f t="shared" si="28"/>
        <v>8.5306271379703524</v>
      </c>
      <c r="AK18" s="48">
        <f t="shared" si="29"/>
        <v>-2.3721550741163053</v>
      </c>
    </row>
    <row r="19" spans="1:37" s="53" customFormat="1" x14ac:dyDescent="0.2">
      <c r="A19" s="40" t="s">
        <v>38</v>
      </c>
      <c r="B19" s="42" t="s">
        <v>30</v>
      </c>
      <c r="C19" s="43">
        <v>2.4</v>
      </c>
      <c r="D19" s="44">
        <f>E19</f>
        <v>41212</v>
      </c>
      <c r="E19" s="45">
        <v>41212</v>
      </c>
      <c r="F19" s="45">
        <v>41212</v>
      </c>
      <c r="G19" s="41">
        <v>114</v>
      </c>
      <c r="H19" s="41">
        <v>128</v>
      </c>
      <c r="I19" s="44">
        <f>J19</f>
        <v>41326</v>
      </c>
      <c r="J19" s="45">
        <v>41326</v>
      </c>
      <c r="K19" s="530">
        <v>41340</v>
      </c>
      <c r="M19" s="39">
        <v>1650</v>
      </c>
      <c r="N19" s="47">
        <v>10055.57</v>
      </c>
      <c r="O19" s="47">
        <v>4466.6499999999996</v>
      </c>
      <c r="P19" s="47">
        <v>7220.91</v>
      </c>
      <c r="Q19" s="47">
        <v>6786.26</v>
      </c>
      <c r="R19" s="47">
        <f t="shared" si="0"/>
        <v>14007.17</v>
      </c>
      <c r="S19" s="47">
        <f t="shared" si="1"/>
        <v>18473.82</v>
      </c>
      <c r="T19" s="48">
        <f t="shared" si="2"/>
        <v>-8418.25</v>
      </c>
      <c r="U19" s="23"/>
      <c r="V19" s="49">
        <f t="shared" si="3"/>
        <v>687.5</v>
      </c>
      <c r="W19" s="47">
        <f t="shared" si="4"/>
        <v>4189.8208333333332</v>
      </c>
      <c r="X19" s="47">
        <f t="shared" si="5"/>
        <v>1861.1041666666665</v>
      </c>
      <c r="Y19" s="47">
        <f t="shared" si="6"/>
        <v>3008.7125000000001</v>
      </c>
      <c r="Z19" s="47">
        <f t="shared" si="7"/>
        <v>2827.6083333333336</v>
      </c>
      <c r="AA19" s="47">
        <f t="shared" si="20"/>
        <v>5836.3208333333332</v>
      </c>
      <c r="AB19" s="47">
        <f t="shared" si="21"/>
        <v>7697.4249999999993</v>
      </c>
      <c r="AC19" s="48">
        <f t="shared" si="22"/>
        <v>-3507.6041666666661</v>
      </c>
      <c r="AD19" s="23"/>
      <c r="AE19" s="50">
        <f t="shared" si="23"/>
        <v>6.0942848484848486</v>
      </c>
      <c r="AF19" s="47">
        <f t="shared" si="24"/>
        <v>2.7070606060606059</v>
      </c>
      <c r="AG19" s="47">
        <f t="shared" si="25"/>
        <v>4.3763090909090909</v>
      </c>
      <c r="AH19" s="47">
        <f t="shared" si="26"/>
        <v>4.1128848484848488</v>
      </c>
      <c r="AI19" s="47">
        <f t="shared" si="27"/>
        <v>8.4891939393939388</v>
      </c>
      <c r="AJ19" s="47">
        <f t="shared" si="28"/>
        <v>11.196254545454545</v>
      </c>
      <c r="AK19" s="48">
        <f t="shared" si="29"/>
        <v>-5.1019696969696966</v>
      </c>
    </row>
    <row r="20" spans="1:37" s="65" customFormat="1" x14ac:dyDescent="0.2">
      <c r="A20" s="27" t="s">
        <v>39</v>
      </c>
      <c r="B20" s="29" t="s">
        <v>19</v>
      </c>
      <c r="C20" s="30">
        <v>2.5</v>
      </c>
      <c r="D20" s="31">
        <f t="shared" ref="D20:D22" si="30">E20</f>
        <v>41228</v>
      </c>
      <c r="E20" s="32">
        <v>41228</v>
      </c>
      <c r="F20" s="32">
        <v>41228</v>
      </c>
      <c r="G20" s="28">
        <v>102</v>
      </c>
      <c r="H20" s="28">
        <v>110</v>
      </c>
      <c r="I20" s="31">
        <f t="shared" ref="I20:I22" si="31">J20</f>
        <v>41330</v>
      </c>
      <c r="J20" s="32">
        <v>41330</v>
      </c>
      <c r="K20" s="33">
        <v>41338</v>
      </c>
      <c r="M20" s="26">
        <v>3185</v>
      </c>
      <c r="N20" s="35">
        <v>19615.66</v>
      </c>
      <c r="O20" s="35">
        <v>5999.3</v>
      </c>
      <c r="P20" s="35">
        <v>5359.43</v>
      </c>
      <c r="Q20" s="35">
        <v>5516.08</v>
      </c>
      <c r="R20" s="35">
        <f t="shared" si="0"/>
        <v>10875.51</v>
      </c>
      <c r="S20" s="35">
        <f t="shared" si="1"/>
        <v>16874.810000000001</v>
      </c>
      <c r="T20" s="36">
        <f t="shared" si="2"/>
        <v>2740.8499999999985</v>
      </c>
      <c r="U20" s="23"/>
      <c r="V20" s="37">
        <f t="shared" si="3"/>
        <v>1274</v>
      </c>
      <c r="W20" s="35">
        <f t="shared" si="4"/>
        <v>7846.2640000000001</v>
      </c>
      <c r="X20" s="35">
        <f t="shared" si="5"/>
        <v>2399.7200000000003</v>
      </c>
      <c r="Y20" s="35">
        <f t="shared" si="6"/>
        <v>2143.7719999999999</v>
      </c>
      <c r="Z20" s="35">
        <f t="shared" si="7"/>
        <v>2206.4319999999998</v>
      </c>
      <c r="AA20" s="35">
        <f t="shared" si="20"/>
        <v>4350.2039999999997</v>
      </c>
      <c r="AB20" s="35">
        <f t="shared" si="21"/>
        <v>6749.924</v>
      </c>
      <c r="AC20" s="36">
        <f t="shared" si="22"/>
        <v>1096.3400000000001</v>
      </c>
      <c r="AD20" s="23"/>
      <c r="AE20" s="38">
        <f t="shared" si="23"/>
        <v>6.1587629513343796</v>
      </c>
      <c r="AF20" s="35">
        <f t="shared" si="24"/>
        <v>1.8836106750392465</v>
      </c>
      <c r="AG20" s="35">
        <f t="shared" si="25"/>
        <v>1.6827095761381476</v>
      </c>
      <c r="AH20" s="35">
        <f t="shared" si="26"/>
        <v>1.7318932496075352</v>
      </c>
      <c r="AI20" s="35">
        <f t="shared" si="27"/>
        <v>3.4146028257456829</v>
      </c>
      <c r="AJ20" s="35">
        <f t="shared" si="28"/>
        <v>5.2982135007849296</v>
      </c>
      <c r="AK20" s="36">
        <f t="shared" si="29"/>
        <v>0.86054945054944998</v>
      </c>
    </row>
    <row r="21" spans="1:37" s="65" customFormat="1" x14ac:dyDescent="0.2">
      <c r="A21" s="27" t="s">
        <v>40</v>
      </c>
      <c r="B21" s="29" t="s">
        <v>22</v>
      </c>
      <c r="C21" s="30">
        <v>2.6</v>
      </c>
      <c r="D21" s="31">
        <f t="shared" si="30"/>
        <v>41227</v>
      </c>
      <c r="E21" s="32">
        <v>41227</v>
      </c>
      <c r="F21" s="32">
        <v>41226</v>
      </c>
      <c r="G21" s="28">
        <v>106</v>
      </c>
      <c r="H21" s="28">
        <v>111</v>
      </c>
      <c r="I21" s="31">
        <f t="shared" si="31"/>
        <v>41333</v>
      </c>
      <c r="J21" s="32">
        <v>41333</v>
      </c>
      <c r="K21" s="33">
        <v>41337</v>
      </c>
      <c r="M21" s="26">
        <v>1939</v>
      </c>
      <c r="N21" s="35">
        <v>13173.67</v>
      </c>
      <c r="O21" s="35">
        <v>4911.05</v>
      </c>
      <c r="P21" s="35">
        <v>5296.99</v>
      </c>
      <c r="Q21" s="35">
        <v>5067.18</v>
      </c>
      <c r="R21" s="35">
        <f t="shared" si="0"/>
        <v>10364.17</v>
      </c>
      <c r="S21" s="35">
        <f t="shared" si="1"/>
        <v>15275.220000000001</v>
      </c>
      <c r="T21" s="36">
        <f t="shared" si="2"/>
        <v>-2101.5500000000011</v>
      </c>
      <c r="U21" s="23"/>
      <c r="V21" s="37">
        <f t="shared" si="3"/>
        <v>745.76923076923072</v>
      </c>
      <c r="W21" s="35">
        <f t="shared" si="4"/>
        <v>5066.7961538461541</v>
      </c>
      <c r="X21" s="35">
        <f t="shared" si="5"/>
        <v>1888.8653846153845</v>
      </c>
      <c r="Y21" s="35">
        <f t="shared" si="6"/>
        <v>2037.3038461538461</v>
      </c>
      <c r="Z21" s="35">
        <f t="shared" si="7"/>
        <v>1948.9153846153847</v>
      </c>
      <c r="AA21" s="35">
        <f t="shared" si="20"/>
        <v>3986.2192307692308</v>
      </c>
      <c r="AB21" s="35">
        <f t="shared" si="21"/>
        <v>5875.0846153846151</v>
      </c>
      <c r="AC21" s="36">
        <f t="shared" si="22"/>
        <v>-808.28846153846098</v>
      </c>
      <c r="AD21" s="23"/>
      <c r="AE21" s="38">
        <f t="shared" si="23"/>
        <v>6.7940536358947909</v>
      </c>
      <c r="AF21" s="35">
        <f t="shared" si="24"/>
        <v>2.5327746260959256</v>
      </c>
      <c r="AG21" s="35">
        <f t="shared" si="25"/>
        <v>2.7318153687467768</v>
      </c>
      <c r="AH21" s="35">
        <f t="shared" si="26"/>
        <v>2.6132955131511091</v>
      </c>
      <c r="AI21" s="35">
        <f t="shared" si="27"/>
        <v>5.3451108818978863</v>
      </c>
      <c r="AJ21" s="35">
        <f t="shared" si="28"/>
        <v>7.8778855079938115</v>
      </c>
      <c r="AK21" s="36">
        <f t="shared" si="29"/>
        <v>-1.0838318720990205</v>
      </c>
    </row>
    <row r="22" spans="1:37" s="65" customFormat="1" x14ac:dyDescent="0.2">
      <c r="A22" s="417" t="s">
        <v>41</v>
      </c>
      <c r="B22" s="55" t="s">
        <v>19</v>
      </c>
      <c r="C22" s="56">
        <v>4.9000000000000004</v>
      </c>
      <c r="D22" s="57">
        <f t="shared" si="30"/>
        <v>41235</v>
      </c>
      <c r="E22" s="58">
        <v>41235</v>
      </c>
      <c r="F22" s="58">
        <v>41236</v>
      </c>
      <c r="G22" s="54">
        <v>102</v>
      </c>
      <c r="H22" s="54">
        <v>110</v>
      </c>
      <c r="I22" s="57">
        <f t="shared" si="31"/>
        <v>41337</v>
      </c>
      <c r="J22" s="58">
        <v>41337</v>
      </c>
      <c r="K22" s="531">
        <v>41346</v>
      </c>
      <c r="M22" s="59">
        <v>2043</v>
      </c>
      <c r="N22" s="60">
        <v>12587.16</v>
      </c>
      <c r="O22" s="60">
        <v>4148.3</v>
      </c>
      <c r="P22" s="60">
        <v>9683.09</v>
      </c>
      <c r="Q22" s="60">
        <v>10860.36</v>
      </c>
      <c r="R22" s="60">
        <f t="shared" si="0"/>
        <v>20543.45</v>
      </c>
      <c r="S22" s="60">
        <f t="shared" si="1"/>
        <v>24691.75</v>
      </c>
      <c r="T22" s="61">
        <f t="shared" si="2"/>
        <v>-12104.59</v>
      </c>
      <c r="U22" s="23"/>
      <c r="V22" s="62">
        <f t="shared" si="3"/>
        <v>416.93877551020404</v>
      </c>
      <c r="W22" s="60">
        <f t="shared" si="4"/>
        <v>2568.8081632653061</v>
      </c>
      <c r="X22" s="60">
        <f t="shared" si="5"/>
        <v>846.59183673469386</v>
      </c>
      <c r="Y22" s="60">
        <f t="shared" si="6"/>
        <v>1976.1408163265305</v>
      </c>
      <c r="Z22" s="60">
        <f t="shared" si="7"/>
        <v>2216.4</v>
      </c>
      <c r="AA22" s="60">
        <f t="shared" si="20"/>
        <v>4192.5408163265311</v>
      </c>
      <c r="AB22" s="60">
        <f t="shared" si="21"/>
        <v>5039.132653061225</v>
      </c>
      <c r="AC22" s="61">
        <f t="shared" si="22"/>
        <v>-2470.3244897959189</v>
      </c>
      <c r="AD22" s="23"/>
      <c r="AE22" s="63">
        <f t="shared" si="23"/>
        <v>6.1611160058737147</v>
      </c>
      <c r="AF22" s="60">
        <f t="shared" si="24"/>
        <v>2.0304943710230057</v>
      </c>
      <c r="AG22" s="60">
        <f t="shared" si="25"/>
        <v>4.7396426823299072</v>
      </c>
      <c r="AH22" s="60">
        <f t="shared" si="26"/>
        <v>5.3158883994126285</v>
      </c>
      <c r="AI22" s="60">
        <f t="shared" si="27"/>
        <v>10.055531081742537</v>
      </c>
      <c r="AJ22" s="60">
        <f t="shared" si="28"/>
        <v>12.086025452765542</v>
      </c>
      <c r="AK22" s="61">
        <f t="shared" si="29"/>
        <v>-5.9249094468918271</v>
      </c>
    </row>
    <row r="23" spans="1:37" s="500" customFormat="1" x14ac:dyDescent="0.2">
      <c r="A23" s="495"/>
      <c r="B23" s="496"/>
      <c r="C23" s="497">
        <f>SUM(C2:C22)</f>
        <v>88.800000000000011</v>
      </c>
      <c r="D23" s="498"/>
      <c r="E23" s="499"/>
      <c r="F23" s="499"/>
      <c r="G23" s="495"/>
      <c r="H23" s="495"/>
      <c r="I23" s="498"/>
      <c r="J23" s="499"/>
      <c r="K23" s="499"/>
      <c r="M23" s="501">
        <f>SUM(M2:M22)</f>
        <v>41240</v>
      </c>
      <c r="N23" s="502">
        <f>SUM(N2:N22)</f>
        <v>331222.32</v>
      </c>
      <c r="O23" s="502">
        <f>SUM(O2:O22)</f>
        <v>121741.39000000003</v>
      </c>
      <c r="P23" s="502">
        <f>SUM(P2:P22)</f>
        <v>207077.31999999998</v>
      </c>
      <c r="Q23" s="502">
        <f>SUM(Q2:Q22)</f>
        <v>210296.44999999995</v>
      </c>
      <c r="R23" s="502">
        <f t="shared" si="0"/>
        <v>417373.7699999999</v>
      </c>
      <c r="S23" s="502">
        <f t="shared" si="1"/>
        <v>539115.15999999992</v>
      </c>
      <c r="T23" s="503">
        <f t="shared" si="2"/>
        <v>-207892.83999999991</v>
      </c>
      <c r="U23" s="23"/>
      <c r="V23" s="504">
        <f t="shared" si="3"/>
        <v>464.41441441441435</v>
      </c>
      <c r="W23" s="502">
        <f t="shared" si="4"/>
        <v>3729.9810810810809</v>
      </c>
      <c r="X23" s="502">
        <f t="shared" si="5"/>
        <v>1370.9615990990992</v>
      </c>
      <c r="Y23" s="502">
        <f t="shared" si="6"/>
        <v>2331.9518018018011</v>
      </c>
      <c r="Z23" s="502">
        <f t="shared" si="7"/>
        <v>2368.2032657657651</v>
      </c>
      <c r="AA23" s="502">
        <f t="shared" si="20"/>
        <v>4700.1550675675662</v>
      </c>
      <c r="AB23" s="502">
        <f t="shared" si="21"/>
        <v>6071.116666666665</v>
      </c>
      <c r="AC23" s="503">
        <f t="shared" si="22"/>
        <v>-2341.1355855855841</v>
      </c>
      <c r="AD23" s="23"/>
      <c r="AE23" s="502">
        <f t="shared" si="23"/>
        <v>8.0315790494665382</v>
      </c>
      <c r="AF23" s="502">
        <f t="shared" si="24"/>
        <v>2.9520220659553837</v>
      </c>
      <c r="AG23" s="502">
        <f t="shared" si="25"/>
        <v>5.0212735208535397</v>
      </c>
      <c r="AH23" s="502">
        <f t="shared" si="26"/>
        <v>5.0993319592628508</v>
      </c>
      <c r="AI23" s="502">
        <f t="shared" si="27"/>
        <v>10.12060548011639</v>
      </c>
      <c r="AJ23" s="502">
        <f t="shared" si="28"/>
        <v>13.072627546071775</v>
      </c>
      <c r="AK23" s="503">
        <f t="shared" si="29"/>
        <v>-5.0410484966052369</v>
      </c>
    </row>
    <row r="24" spans="1:37" s="3" customFormat="1" x14ac:dyDescent="0.2">
      <c r="E24" s="68"/>
      <c r="F24" s="68"/>
      <c r="H24" s="163"/>
      <c r="J24" s="68"/>
      <c r="K24" s="452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</row>
    <row r="25" spans="1:37" s="3" customFormat="1" x14ac:dyDescent="0.2">
      <c r="A25" s="428" t="s">
        <v>0</v>
      </c>
      <c r="B25" s="428" t="s">
        <v>1</v>
      </c>
      <c r="C25" s="428" t="s">
        <v>2</v>
      </c>
      <c r="D25" s="1" t="s">
        <v>3</v>
      </c>
      <c r="E25" s="2" t="s">
        <v>4</v>
      </c>
      <c r="F25" s="2" t="s">
        <v>5</v>
      </c>
      <c r="G25" s="428" t="s">
        <v>6</v>
      </c>
      <c r="H25" s="141" t="s">
        <v>7</v>
      </c>
      <c r="I25" s="1" t="s">
        <v>3</v>
      </c>
      <c r="J25" s="2" t="s">
        <v>8</v>
      </c>
      <c r="K25" s="143" t="s">
        <v>9</v>
      </c>
      <c r="M25" s="4" t="s">
        <v>10</v>
      </c>
      <c r="N25" s="5" t="s">
        <v>11</v>
      </c>
      <c r="O25" s="5" t="s">
        <v>12</v>
      </c>
      <c r="P25" s="5" t="s">
        <v>13</v>
      </c>
      <c r="Q25" s="5" t="s">
        <v>14</v>
      </c>
      <c r="R25" s="5" t="s">
        <v>15</v>
      </c>
      <c r="S25" s="5" t="s">
        <v>16</v>
      </c>
      <c r="T25" s="6" t="s">
        <v>17</v>
      </c>
      <c r="U25" s="7"/>
      <c r="V25" s="8" t="s">
        <v>10</v>
      </c>
      <c r="W25" s="5" t="s">
        <v>11</v>
      </c>
      <c r="X25" s="5" t="s">
        <v>12</v>
      </c>
      <c r="Y25" s="5" t="s">
        <v>13</v>
      </c>
      <c r="Z25" s="5" t="s">
        <v>14</v>
      </c>
      <c r="AA25" s="5" t="s">
        <v>15</v>
      </c>
      <c r="AB25" s="5" t="s">
        <v>16</v>
      </c>
      <c r="AC25" s="6" t="s">
        <v>17</v>
      </c>
      <c r="AD25" s="9"/>
      <c r="AE25" s="10" t="s">
        <v>11</v>
      </c>
      <c r="AF25" s="5" t="s">
        <v>12</v>
      </c>
      <c r="AG25" s="5" t="s">
        <v>13</v>
      </c>
      <c r="AH25" s="5" t="s">
        <v>14</v>
      </c>
      <c r="AI25" s="5" t="s">
        <v>15</v>
      </c>
      <c r="AJ25" s="5" t="s">
        <v>16</v>
      </c>
      <c r="AK25" s="6" t="s">
        <v>17</v>
      </c>
    </row>
    <row r="26" spans="1:37" s="67" customFormat="1" x14ac:dyDescent="0.2">
      <c r="A26" s="436" t="s">
        <v>156</v>
      </c>
      <c r="B26" s="437" t="s">
        <v>154</v>
      </c>
      <c r="C26" s="453">
        <v>2.2000000000000002</v>
      </c>
      <c r="D26" s="439">
        <f>F26</f>
        <v>41517</v>
      </c>
      <c r="E26" s="440">
        <v>41167</v>
      </c>
      <c r="F26" s="440">
        <v>41517</v>
      </c>
      <c r="G26" s="437">
        <v>93</v>
      </c>
      <c r="H26" s="454">
        <v>112</v>
      </c>
      <c r="I26" s="439">
        <f>J26</f>
        <v>41260</v>
      </c>
      <c r="J26" s="440">
        <v>41260</v>
      </c>
      <c r="K26" s="455">
        <v>41629</v>
      </c>
      <c r="M26" s="436">
        <v>1736</v>
      </c>
      <c r="N26" s="456">
        <v>14335</v>
      </c>
      <c r="O26" s="456">
        <v>4860.3100000000004</v>
      </c>
      <c r="P26" s="456">
        <v>4791.9799999999996</v>
      </c>
      <c r="Q26" s="456">
        <v>4757.1499999999996</v>
      </c>
      <c r="R26" s="456">
        <f>Q26+P26</f>
        <v>9549.1299999999992</v>
      </c>
      <c r="S26" s="456">
        <f>R26+O26</f>
        <v>14409.439999999999</v>
      </c>
      <c r="T26" s="457">
        <f>N26-S26</f>
        <v>-74.43999999999869</v>
      </c>
      <c r="U26" s="69"/>
      <c r="V26" s="438">
        <f t="shared" ref="V26:V42" si="32">M26/C26</f>
        <v>789.09090909090901</v>
      </c>
      <c r="W26" s="456">
        <f t="shared" ref="W26:W42" si="33">N26/C26</f>
        <v>6515.9090909090901</v>
      </c>
      <c r="X26" s="456">
        <f t="shared" ref="X26:X42" si="34">O26/C26</f>
        <v>2209.2318181818182</v>
      </c>
      <c r="Y26" s="456">
        <f t="shared" ref="Y26:Y42" si="35">P26/C26</f>
        <v>2178.1727272727271</v>
      </c>
      <c r="Z26" s="456">
        <f t="shared" ref="Z26:Z42" si="36">Q26/C26</f>
        <v>2162.3409090909086</v>
      </c>
      <c r="AA26" s="456">
        <f>Z26+Y26</f>
        <v>4340.5136363636357</v>
      </c>
      <c r="AB26" s="456">
        <f>AA26+X26</f>
        <v>6549.7454545454539</v>
      </c>
      <c r="AC26" s="457">
        <f>W26-AB26</f>
        <v>-33.836363636363785</v>
      </c>
      <c r="AD26" s="69"/>
      <c r="AE26" s="458">
        <f>N26/M26</f>
        <v>8.2574884792626726</v>
      </c>
      <c r="AF26" s="456">
        <f>O26/M26</f>
        <v>2.799717741935484</v>
      </c>
      <c r="AG26" s="456">
        <f>P26/M26</f>
        <v>2.7603571428571425</v>
      </c>
      <c r="AH26" s="456">
        <f>Q26/M26</f>
        <v>2.7402937788018433</v>
      </c>
      <c r="AI26" s="456">
        <f>AH26+AG26</f>
        <v>5.5006509216589858</v>
      </c>
      <c r="AJ26" s="456">
        <f>AI26+AF26</f>
        <v>8.3003686635944689</v>
      </c>
      <c r="AK26" s="457">
        <f>AE26-AJ26</f>
        <v>-4.2880184331796301E-2</v>
      </c>
    </row>
    <row r="27" spans="1:37" s="67" customFormat="1" x14ac:dyDescent="0.2">
      <c r="A27" s="70" t="s">
        <v>156</v>
      </c>
      <c r="B27" s="71" t="s">
        <v>42</v>
      </c>
      <c r="C27" s="72">
        <v>8.4</v>
      </c>
      <c r="D27" s="73">
        <f>F27</f>
        <v>41517</v>
      </c>
      <c r="E27" s="74">
        <v>41167</v>
      </c>
      <c r="F27" s="74">
        <v>41517</v>
      </c>
      <c r="G27" s="71">
        <v>93</v>
      </c>
      <c r="H27" s="459">
        <v>112</v>
      </c>
      <c r="I27" s="73">
        <f>J27</f>
        <v>41260</v>
      </c>
      <c r="J27" s="74">
        <v>41260</v>
      </c>
      <c r="K27" s="75">
        <v>41626</v>
      </c>
      <c r="M27" s="70">
        <v>3946</v>
      </c>
      <c r="N27" s="460">
        <v>32617.23</v>
      </c>
      <c r="O27" s="460">
        <v>12712.92</v>
      </c>
      <c r="P27" s="460">
        <v>17109.650000000001</v>
      </c>
      <c r="Q27" s="460">
        <v>16453.05</v>
      </c>
      <c r="R27" s="460">
        <f>Q27+P27</f>
        <v>33562.699999999997</v>
      </c>
      <c r="S27" s="460">
        <f>R27+O27</f>
        <v>46275.619999999995</v>
      </c>
      <c r="T27" s="461">
        <f>N27-S27</f>
        <v>-13658.389999999996</v>
      </c>
      <c r="U27" s="69"/>
      <c r="V27" s="76">
        <f t="shared" si="32"/>
        <v>469.76190476190476</v>
      </c>
      <c r="W27" s="460">
        <f t="shared" si="33"/>
        <v>3883.0035714285714</v>
      </c>
      <c r="X27" s="460">
        <f t="shared" si="34"/>
        <v>1513.4428571428571</v>
      </c>
      <c r="Y27" s="460">
        <f t="shared" si="35"/>
        <v>2036.8630952380954</v>
      </c>
      <c r="Z27" s="460">
        <f t="shared" si="36"/>
        <v>1958.6964285714284</v>
      </c>
      <c r="AA27" s="460">
        <f>Z27+Y27</f>
        <v>3995.5595238095239</v>
      </c>
      <c r="AB27" s="460">
        <f>AA27+X27</f>
        <v>5509.0023809523809</v>
      </c>
      <c r="AC27" s="461">
        <f>W27-AB27</f>
        <v>-1625.9988095238095</v>
      </c>
      <c r="AD27" s="69"/>
      <c r="AE27" s="462">
        <f>N27/M27</f>
        <v>8.2658971109984787</v>
      </c>
      <c r="AF27" s="460">
        <f>O27/M27</f>
        <v>3.2217232640648756</v>
      </c>
      <c r="AG27" s="460">
        <f>P27/M27</f>
        <v>4.3359477952356817</v>
      </c>
      <c r="AH27" s="460">
        <f>Q27/M27</f>
        <v>4.16955144450076</v>
      </c>
      <c r="AI27" s="460">
        <f>AH27+AG27</f>
        <v>8.5054992397364408</v>
      </c>
      <c r="AJ27" s="460">
        <f>AI27+AF27</f>
        <v>11.727222503801316</v>
      </c>
      <c r="AK27" s="461">
        <f>AE27-AJ27</f>
        <v>-3.4613253928028378</v>
      </c>
    </row>
    <row r="28" spans="1:37" s="34" customFormat="1" x14ac:dyDescent="0.2">
      <c r="A28" s="77" t="s">
        <v>157</v>
      </c>
      <c r="B28" s="79" t="s">
        <v>42</v>
      </c>
      <c r="C28" s="80">
        <v>7.1</v>
      </c>
      <c r="D28" s="81">
        <f t="shared" ref="D28:D35" si="37">E28</f>
        <v>41176</v>
      </c>
      <c r="E28" s="82">
        <v>41176</v>
      </c>
      <c r="F28" s="82">
        <v>41176</v>
      </c>
      <c r="G28" s="78">
        <v>99</v>
      </c>
      <c r="H28" s="78">
        <v>107</v>
      </c>
      <c r="I28" s="81">
        <f t="shared" ref="I28:I35" si="38">J28</f>
        <v>41275</v>
      </c>
      <c r="J28" s="82">
        <v>41275</v>
      </c>
      <c r="K28" s="83">
        <v>41283</v>
      </c>
      <c r="M28" s="463">
        <v>3630</v>
      </c>
      <c r="N28" s="464">
        <v>53145.95</v>
      </c>
      <c r="O28" s="464">
        <v>17099.97</v>
      </c>
      <c r="P28" s="464">
        <v>16690.16</v>
      </c>
      <c r="Q28" s="464">
        <v>17199.54</v>
      </c>
      <c r="R28" s="464">
        <f>Q28+P28</f>
        <v>33889.699999999997</v>
      </c>
      <c r="S28" s="464">
        <f>R28+O28</f>
        <v>50989.67</v>
      </c>
      <c r="T28" s="465">
        <f>N28-S28</f>
        <v>2156.2799999999988</v>
      </c>
      <c r="U28" s="69"/>
      <c r="V28" s="466">
        <f t="shared" si="32"/>
        <v>511.26760563380282</v>
      </c>
      <c r="W28" s="464">
        <f t="shared" si="33"/>
        <v>7485.3450704225352</v>
      </c>
      <c r="X28" s="464">
        <f t="shared" si="34"/>
        <v>2408.4464788732398</v>
      </c>
      <c r="Y28" s="464">
        <f t="shared" si="35"/>
        <v>2350.7267605633806</v>
      </c>
      <c r="Z28" s="464">
        <f t="shared" si="36"/>
        <v>2422.4704225352116</v>
      </c>
      <c r="AA28" s="464">
        <f>Z28+Y28</f>
        <v>4773.1971830985922</v>
      </c>
      <c r="AB28" s="464">
        <f>AA28+X28</f>
        <v>7181.6436619718315</v>
      </c>
      <c r="AC28" s="465">
        <f>W28-AB28</f>
        <v>303.70140845070364</v>
      </c>
      <c r="AD28" s="69"/>
      <c r="AE28" s="467">
        <f>N28/M28</f>
        <v>14.640757575757576</v>
      </c>
      <c r="AF28" s="464">
        <f>O28/M28</f>
        <v>4.7107355371900832</v>
      </c>
      <c r="AG28" s="464">
        <f>P28/M28</f>
        <v>4.5978402203856747</v>
      </c>
      <c r="AH28" s="464">
        <f>Q28/M28</f>
        <v>4.738165289256199</v>
      </c>
      <c r="AI28" s="464">
        <f>AH28+AG28</f>
        <v>9.3360055096418737</v>
      </c>
      <c r="AJ28" s="464">
        <f>AI28+AF28</f>
        <v>14.046741046831958</v>
      </c>
      <c r="AK28" s="465">
        <f>AE28-AJ28</f>
        <v>0.59401652892561785</v>
      </c>
    </row>
    <row r="29" spans="1:37" s="46" customFormat="1" x14ac:dyDescent="0.2">
      <c r="A29" s="430" t="s">
        <v>158</v>
      </c>
      <c r="B29" s="86" t="s">
        <v>154</v>
      </c>
      <c r="C29" s="87">
        <v>3</v>
      </c>
      <c r="D29" s="88">
        <f t="shared" si="37"/>
        <v>41185</v>
      </c>
      <c r="E29" s="89">
        <v>41185</v>
      </c>
      <c r="F29" s="89">
        <v>41186</v>
      </c>
      <c r="G29" s="85">
        <v>90</v>
      </c>
      <c r="H29" s="85">
        <v>107</v>
      </c>
      <c r="I29" s="88">
        <f t="shared" si="38"/>
        <v>41275</v>
      </c>
      <c r="J29" s="89">
        <v>41275</v>
      </c>
      <c r="K29" s="111">
        <v>41293</v>
      </c>
      <c r="M29" s="84">
        <v>1570</v>
      </c>
      <c r="N29" s="90">
        <v>17151.23</v>
      </c>
      <c r="O29" s="90">
        <v>6364.95</v>
      </c>
      <c r="P29" s="90">
        <v>6979.95</v>
      </c>
      <c r="Q29" s="90">
        <v>7829.54</v>
      </c>
      <c r="R29" s="90">
        <f t="shared" ref="R29:R42" si="39">Q29+P29</f>
        <v>14809.49</v>
      </c>
      <c r="S29" s="90">
        <f t="shared" ref="S29:S42" si="40">R29+O29</f>
        <v>21174.44</v>
      </c>
      <c r="T29" s="64">
        <f t="shared" ref="T29:T42" si="41">N29-S29</f>
        <v>-4023.2099999999991</v>
      </c>
      <c r="U29" s="66"/>
      <c r="V29" s="91">
        <f t="shared" si="32"/>
        <v>523.33333333333337</v>
      </c>
      <c r="W29" s="90">
        <f t="shared" si="33"/>
        <v>5717.0766666666668</v>
      </c>
      <c r="X29" s="90">
        <f t="shared" si="34"/>
        <v>2121.65</v>
      </c>
      <c r="Y29" s="90">
        <f t="shared" si="35"/>
        <v>2326.65</v>
      </c>
      <c r="Z29" s="90">
        <f t="shared" si="36"/>
        <v>2609.8466666666668</v>
      </c>
      <c r="AA29" s="90">
        <f t="shared" ref="AA29:AA30" si="42">Z29+Y29</f>
        <v>4936.4966666666669</v>
      </c>
      <c r="AB29" s="90">
        <f t="shared" ref="AB29:AB30" si="43">AA29+X29</f>
        <v>7058.1466666666674</v>
      </c>
      <c r="AC29" s="64">
        <f t="shared" ref="AC29:AC30" si="44">W29-AB29</f>
        <v>-1341.0700000000006</v>
      </c>
      <c r="AD29" s="66"/>
      <c r="AE29" s="92">
        <f t="shared" ref="AE29:AE30" si="45">N29/M29</f>
        <v>10.924350318471337</v>
      </c>
      <c r="AF29" s="90">
        <f t="shared" ref="AF29:AF30" si="46">O29/M29</f>
        <v>4.054108280254777</v>
      </c>
      <c r="AG29" s="90">
        <f t="shared" ref="AG29:AG30" si="47">P29/M29</f>
        <v>4.4458280254777067</v>
      </c>
      <c r="AH29" s="90">
        <f t="shared" ref="AH29:AH30" si="48">Q29/M29</f>
        <v>4.9869681528662424</v>
      </c>
      <c r="AI29" s="90">
        <f t="shared" ref="AI29:AI30" si="49">AH29+AG29</f>
        <v>9.4327961783439491</v>
      </c>
      <c r="AJ29" s="90">
        <f t="shared" ref="AJ29:AJ30" si="50">AI29+AF29</f>
        <v>13.486904458598726</v>
      </c>
      <c r="AK29" s="64">
        <f t="shared" ref="AK29:AK30" si="51">AE29-AJ29</f>
        <v>-2.5625541401273892</v>
      </c>
    </row>
    <row r="30" spans="1:37" s="46" customFormat="1" x14ac:dyDescent="0.2">
      <c r="A30" s="76" t="s">
        <v>159</v>
      </c>
      <c r="B30" s="71" t="s">
        <v>42</v>
      </c>
      <c r="C30" s="72">
        <v>4</v>
      </c>
      <c r="D30" s="73">
        <f t="shared" si="37"/>
        <v>41181</v>
      </c>
      <c r="E30" s="74">
        <v>41181</v>
      </c>
      <c r="F30" s="74">
        <v>41180</v>
      </c>
      <c r="G30" s="94">
        <v>101</v>
      </c>
      <c r="H30" s="94">
        <v>113</v>
      </c>
      <c r="I30" s="73">
        <f t="shared" si="38"/>
        <v>41282</v>
      </c>
      <c r="J30" s="74">
        <v>41282</v>
      </c>
      <c r="K30" s="75">
        <v>41293</v>
      </c>
      <c r="M30" s="93">
        <v>2671</v>
      </c>
      <c r="N30" s="95">
        <v>28706.02</v>
      </c>
      <c r="O30" s="95">
        <v>9594.19</v>
      </c>
      <c r="P30" s="95">
        <v>9250.7000000000007</v>
      </c>
      <c r="Q30" s="95">
        <v>9617.49</v>
      </c>
      <c r="R30" s="95">
        <f t="shared" si="39"/>
        <v>18868.190000000002</v>
      </c>
      <c r="S30" s="95">
        <f t="shared" si="40"/>
        <v>28462.380000000005</v>
      </c>
      <c r="T30" s="96">
        <f t="shared" si="41"/>
        <v>243.63999999999578</v>
      </c>
      <c r="U30" s="66"/>
      <c r="V30" s="97">
        <f t="shared" si="32"/>
        <v>667.75</v>
      </c>
      <c r="W30" s="95">
        <f t="shared" si="33"/>
        <v>7176.5050000000001</v>
      </c>
      <c r="X30" s="95">
        <f t="shared" si="34"/>
        <v>2398.5475000000001</v>
      </c>
      <c r="Y30" s="95">
        <f t="shared" si="35"/>
        <v>2312.6750000000002</v>
      </c>
      <c r="Z30" s="95">
        <f t="shared" si="36"/>
        <v>2404.3724999999999</v>
      </c>
      <c r="AA30" s="95">
        <f t="shared" si="42"/>
        <v>4717.0475000000006</v>
      </c>
      <c r="AB30" s="95">
        <f t="shared" si="43"/>
        <v>7115.5950000000012</v>
      </c>
      <c r="AC30" s="96">
        <f t="shared" si="44"/>
        <v>60.909999999998945</v>
      </c>
      <c r="AD30" s="66"/>
      <c r="AE30" s="98">
        <f t="shared" si="45"/>
        <v>10.747293148633471</v>
      </c>
      <c r="AF30" s="95">
        <f t="shared" si="46"/>
        <v>3.5919842755522278</v>
      </c>
      <c r="AG30" s="95">
        <f t="shared" si="47"/>
        <v>3.4633845001871961</v>
      </c>
      <c r="AH30" s="95">
        <f t="shared" si="48"/>
        <v>3.6007076001497564</v>
      </c>
      <c r="AI30" s="95">
        <f t="shared" si="49"/>
        <v>7.0640921003369526</v>
      </c>
      <c r="AJ30" s="95">
        <f t="shared" si="50"/>
        <v>10.65607637588918</v>
      </c>
      <c r="AK30" s="96">
        <f t="shared" si="51"/>
        <v>9.1216772744290964E-2</v>
      </c>
    </row>
    <row r="31" spans="1:37" s="46" customFormat="1" x14ac:dyDescent="0.2">
      <c r="A31" s="76" t="s">
        <v>160</v>
      </c>
      <c r="B31" s="71" t="s">
        <v>154</v>
      </c>
      <c r="C31" s="72">
        <v>3</v>
      </c>
      <c r="D31" s="73">
        <f t="shared" si="37"/>
        <v>41192</v>
      </c>
      <c r="E31" s="74">
        <v>41192</v>
      </c>
      <c r="F31" s="74">
        <v>41191</v>
      </c>
      <c r="G31" s="94">
        <v>90</v>
      </c>
      <c r="H31" s="94">
        <v>108</v>
      </c>
      <c r="I31" s="73">
        <f t="shared" si="38"/>
        <v>41282</v>
      </c>
      <c r="J31" s="74">
        <v>41282</v>
      </c>
      <c r="K31" s="75">
        <v>41299</v>
      </c>
      <c r="M31" s="93">
        <v>1390</v>
      </c>
      <c r="N31" s="95">
        <v>16020.78</v>
      </c>
      <c r="O31" s="95">
        <v>5184.34</v>
      </c>
      <c r="P31" s="95">
        <v>5960.05</v>
      </c>
      <c r="Q31" s="95">
        <v>7763.33</v>
      </c>
      <c r="R31" s="95">
        <f t="shared" si="39"/>
        <v>13723.380000000001</v>
      </c>
      <c r="S31" s="95">
        <f t="shared" si="40"/>
        <v>18907.72</v>
      </c>
      <c r="T31" s="96">
        <f t="shared" si="41"/>
        <v>-2886.9400000000005</v>
      </c>
      <c r="U31" s="66"/>
      <c r="V31" s="97">
        <f t="shared" si="32"/>
        <v>463.33333333333331</v>
      </c>
      <c r="W31" s="95">
        <f t="shared" si="33"/>
        <v>5340.26</v>
      </c>
      <c r="X31" s="95">
        <f t="shared" si="34"/>
        <v>1728.1133333333335</v>
      </c>
      <c r="Y31" s="95">
        <f t="shared" si="35"/>
        <v>1986.6833333333334</v>
      </c>
      <c r="Z31" s="95">
        <f t="shared" si="36"/>
        <v>2587.7766666666666</v>
      </c>
      <c r="AA31" s="95">
        <f>Z31+Y31</f>
        <v>4574.46</v>
      </c>
      <c r="AB31" s="95">
        <f>AA31+X31</f>
        <v>6302.5733333333337</v>
      </c>
      <c r="AC31" s="96">
        <f>W31-AB31</f>
        <v>-962.3133333333335</v>
      </c>
      <c r="AD31" s="66"/>
      <c r="AE31" s="98">
        <f>N31/M31</f>
        <v>11.525741007194245</v>
      </c>
      <c r="AF31" s="95">
        <f>O31/M31</f>
        <v>3.7297410071942445</v>
      </c>
      <c r="AG31" s="95">
        <f>P31/M31</f>
        <v>4.2878057553956834</v>
      </c>
      <c r="AH31" s="95">
        <f>Q31/M31</f>
        <v>5.5851294964028773</v>
      </c>
      <c r="AI31" s="95">
        <f>AH31+AG31</f>
        <v>9.8729352517985607</v>
      </c>
      <c r="AJ31" s="95">
        <f>AI31+AF31</f>
        <v>13.602676258992805</v>
      </c>
      <c r="AK31" s="96">
        <f>AE31-AJ31</f>
        <v>-2.0769352517985595</v>
      </c>
    </row>
    <row r="32" spans="1:37" s="46" customFormat="1" x14ac:dyDescent="0.2">
      <c r="A32" s="100" t="s">
        <v>161</v>
      </c>
      <c r="B32" s="102" t="s">
        <v>42</v>
      </c>
      <c r="C32" s="103">
        <v>2.2000000000000002</v>
      </c>
      <c r="D32" s="104">
        <f t="shared" si="37"/>
        <v>41186</v>
      </c>
      <c r="E32" s="105">
        <v>41186</v>
      </c>
      <c r="F32" s="105">
        <v>41186</v>
      </c>
      <c r="G32" s="101">
        <v>103</v>
      </c>
      <c r="H32" s="101">
        <v>113</v>
      </c>
      <c r="I32" s="104">
        <f t="shared" si="38"/>
        <v>41289</v>
      </c>
      <c r="J32" s="105">
        <v>41289</v>
      </c>
      <c r="K32" s="112">
        <v>41299</v>
      </c>
      <c r="M32" s="99">
        <v>1895</v>
      </c>
      <c r="N32" s="106">
        <v>19284.91</v>
      </c>
      <c r="O32" s="106">
        <v>6844.67</v>
      </c>
      <c r="P32" s="106">
        <v>5557.11</v>
      </c>
      <c r="Q32" s="106">
        <v>5812</v>
      </c>
      <c r="R32" s="106">
        <f t="shared" si="39"/>
        <v>11369.11</v>
      </c>
      <c r="S32" s="106">
        <f t="shared" si="40"/>
        <v>18213.78</v>
      </c>
      <c r="T32" s="36">
        <f t="shared" si="41"/>
        <v>1071.130000000001</v>
      </c>
      <c r="U32" s="66"/>
      <c r="V32" s="107">
        <f t="shared" si="32"/>
        <v>861.36363636363626</v>
      </c>
      <c r="W32" s="106">
        <f t="shared" si="33"/>
        <v>8765.8681818181813</v>
      </c>
      <c r="X32" s="106">
        <f t="shared" si="34"/>
        <v>3111.2136363636359</v>
      </c>
      <c r="Y32" s="106">
        <f t="shared" si="35"/>
        <v>2525.9590909090907</v>
      </c>
      <c r="Z32" s="106">
        <f t="shared" si="36"/>
        <v>2641.8181818181815</v>
      </c>
      <c r="AA32" s="106">
        <f t="shared" ref="AA32:AA33" si="52">Z32+Y32</f>
        <v>5167.7772727272722</v>
      </c>
      <c r="AB32" s="106">
        <f t="shared" ref="AB32:AB33" si="53">AA32+X32</f>
        <v>8278.9909090909077</v>
      </c>
      <c r="AC32" s="36">
        <f t="shared" ref="AC32:AC33" si="54">W32-AB32</f>
        <v>486.87727272727352</v>
      </c>
      <c r="AD32" s="66"/>
      <c r="AE32" s="108">
        <f t="shared" ref="AE32:AE33" si="55">N32/M32</f>
        <v>10.176733509234829</v>
      </c>
      <c r="AF32" s="106">
        <f t="shared" ref="AF32:AF33" si="56">O32/M32</f>
        <v>3.611963060686016</v>
      </c>
      <c r="AG32" s="106">
        <f t="shared" ref="AG32:AG33" si="57">P32/M32</f>
        <v>2.9325118733509234</v>
      </c>
      <c r="AH32" s="106">
        <f t="shared" ref="AH32:AH33" si="58">Q32/M32</f>
        <v>3.067018469656992</v>
      </c>
      <c r="AI32" s="106">
        <f t="shared" ref="AI32:AI33" si="59">AH32+AG32</f>
        <v>5.9995303430079154</v>
      </c>
      <c r="AJ32" s="106">
        <f t="shared" ref="AJ32:AJ33" si="60">AI32+AF32</f>
        <v>9.611493403693931</v>
      </c>
      <c r="AK32" s="36">
        <f t="shared" ref="AK32:AK33" si="61">AE32-AJ32</f>
        <v>0.56524010554089799</v>
      </c>
    </row>
    <row r="33" spans="1:37" s="46" customFormat="1" x14ac:dyDescent="0.2">
      <c r="A33" s="100" t="s">
        <v>162</v>
      </c>
      <c r="B33" s="102" t="s">
        <v>154</v>
      </c>
      <c r="C33" s="103">
        <v>3</v>
      </c>
      <c r="D33" s="104">
        <f t="shared" si="37"/>
        <v>41198</v>
      </c>
      <c r="E33" s="105">
        <v>41198</v>
      </c>
      <c r="F33" s="105">
        <v>41198</v>
      </c>
      <c r="G33" s="101">
        <v>91</v>
      </c>
      <c r="H33" s="101">
        <v>114</v>
      </c>
      <c r="I33" s="104">
        <f t="shared" si="38"/>
        <v>41289</v>
      </c>
      <c r="J33" s="105">
        <v>41289</v>
      </c>
      <c r="K33" s="112">
        <v>41312</v>
      </c>
      <c r="M33" s="99">
        <v>2303</v>
      </c>
      <c r="N33" s="106">
        <v>18307.7</v>
      </c>
      <c r="O33" s="106">
        <v>7085.41</v>
      </c>
      <c r="P33" s="106">
        <v>6169.84</v>
      </c>
      <c r="Q33" s="106">
        <v>7799.95</v>
      </c>
      <c r="R33" s="106">
        <f t="shared" si="39"/>
        <v>13969.79</v>
      </c>
      <c r="S33" s="106">
        <f t="shared" si="40"/>
        <v>21055.200000000001</v>
      </c>
      <c r="T33" s="36">
        <f t="shared" si="41"/>
        <v>-2747.5</v>
      </c>
      <c r="U33" s="66"/>
      <c r="V33" s="107">
        <f t="shared" si="32"/>
        <v>767.66666666666663</v>
      </c>
      <c r="W33" s="106">
        <f t="shared" si="33"/>
        <v>6102.5666666666666</v>
      </c>
      <c r="X33" s="106">
        <f t="shared" si="34"/>
        <v>2361.8033333333333</v>
      </c>
      <c r="Y33" s="106">
        <f t="shared" si="35"/>
        <v>2056.6133333333332</v>
      </c>
      <c r="Z33" s="106">
        <f t="shared" si="36"/>
        <v>2599.9833333333331</v>
      </c>
      <c r="AA33" s="106">
        <f t="shared" si="52"/>
        <v>4656.5966666666664</v>
      </c>
      <c r="AB33" s="106">
        <f t="shared" si="53"/>
        <v>7018.4</v>
      </c>
      <c r="AC33" s="36">
        <f t="shared" si="54"/>
        <v>-915.83333333333303</v>
      </c>
      <c r="AD33" s="66"/>
      <c r="AE33" s="108">
        <f t="shared" si="55"/>
        <v>7.9495006513243602</v>
      </c>
      <c r="AF33" s="106">
        <f t="shared" si="56"/>
        <v>3.0766000868432477</v>
      </c>
      <c r="AG33" s="106">
        <f t="shared" si="57"/>
        <v>2.6790447242726878</v>
      </c>
      <c r="AH33" s="106">
        <f t="shared" si="58"/>
        <v>3.3868649587494573</v>
      </c>
      <c r="AI33" s="106">
        <f t="shared" si="59"/>
        <v>6.0659096830221451</v>
      </c>
      <c r="AJ33" s="106">
        <f t="shared" si="60"/>
        <v>9.1425097698653932</v>
      </c>
      <c r="AK33" s="36">
        <f t="shared" si="61"/>
        <v>-1.193009118541033</v>
      </c>
    </row>
    <row r="34" spans="1:37" s="46" customFormat="1" x14ac:dyDescent="0.2">
      <c r="A34" s="76" t="s">
        <v>163</v>
      </c>
      <c r="B34" s="71" t="s">
        <v>42</v>
      </c>
      <c r="C34" s="72">
        <v>2.8</v>
      </c>
      <c r="D34" s="73">
        <f t="shared" si="37"/>
        <v>41190</v>
      </c>
      <c r="E34" s="74">
        <v>41190</v>
      </c>
      <c r="F34" s="74">
        <v>41190</v>
      </c>
      <c r="G34" s="94">
        <v>106</v>
      </c>
      <c r="H34" s="94">
        <v>117</v>
      </c>
      <c r="I34" s="73">
        <f t="shared" si="38"/>
        <v>41296</v>
      </c>
      <c r="J34" s="74">
        <v>41296</v>
      </c>
      <c r="K34" s="75">
        <v>41307</v>
      </c>
      <c r="M34" s="93">
        <v>2085</v>
      </c>
      <c r="N34" s="95">
        <v>16337.4</v>
      </c>
      <c r="O34" s="95">
        <v>7120.97</v>
      </c>
      <c r="P34" s="95">
        <v>7012.14</v>
      </c>
      <c r="Q34" s="95">
        <v>6626.92</v>
      </c>
      <c r="R34" s="95">
        <f t="shared" si="39"/>
        <v>13639.060000000001</v>
      </c>
      <c r="S34" s="95">
        <f t="shared" si="40"/>
        <v>20760.030000000002</v>
      </c>
      <c r="T34" s="96">
        <f t="shared" si="41"/>
        <v>-4422.6300000000028</v>
      </c>
      <c r="U34" s="66"/>
      <c r="V34" s="97">
        <f t="shared" si="32"/>
        <v>744.64285714285722</v>
      </c>
      <c r="W34" s="95">
        <f t="shared" si="33"/>
        <v>5834.7857142857147</v>
      </c>
      <c r="X34" s="95">
        <f t="shared" si="34"/>
        <v>2543.2035714285716</v>
      </c>
      <c r="Y34" s="95">
        <f t="shared" si="35"/>
        <v>2504.3357142857144</v>
      </c>
      <c r="Z34" s="95">
        <f t="shared" si="36"/>
        <v>2366.7571428571432</v>
      </c>
      <c r="AA34" s="95">
        <f>Z34+Y34</f>
        <v>4871.0928571428576</v>
      </c>
      <c r="AB34" s="95">
        <f>AA34+X34</f>
        <v>7414.2964285714297</v>
      </c>
      <c r="AC34" s="96">
        <f>W34-AB34</f>
        <v>-1579.510714285715</v>
      </c>
      <c r="AD34" s="66"/>
      <c r="AE34" s="98">
        <f>N34/M34</f>
        <v>7.8356834532374098</v>
      </c>
      <c r="AF34" s="95">
        <f>O34/M34</f>
        <v>3.4153333333333333</v>
      </c>
      <c r="AG34" s="95">
        <f>P34/M34</f>
        <v>3.3631366906474822</v>
      </c>
      <c r="AH34" s="95">
        <f>Q34/M34</f>
        <v>3.178378896882494</v>
      </c>
      <c r="AI34" s="95">
        <f>AH34+AG34</f>
        <v>6.5415155875299762</v>
      </c>
      <c r="AJ34" s="95">
        <f>AI34+AF34</f>
        <v>9.95684892086331</v>
      </c>
      <c r="AK34" s="96">
        <f>AE34-AJ34</f>
        <v>-2.1211654676259002</v>
      </c>
    </row>
    <row r="35" spans="1:37" s="46" customFormat="1" x14ac:dyDescent="0.2">
      <c r="A35" s="76" t="s">
        <v>164</v>
      </c>
      <c r="B35" s="71" t="s">
        <v>154</v>
      </c>
      <c r="C35" s="72">
        <v>2.1</v>
      </c>
      <c r="D35" s="73">
        <f t="shared" si="37"/>
        <v>41205</v>
      </c>
      <c r="E35" s="74">
        <v>41205</v>
      </c>
      <c r="F35" s="74">
        <v>41204</v>
      </c>
      <c r="G35" s="94">
        <v>91</v>
      </c>
      <c r="H35" s="94">
        <v>112</v>
      </c>
      <c r="I35" s="73">
        <f t="shared" si="38"/>
        <v>41296</v>
      </c>
      <c r="J35" s="74">
        <v>41296</v>
      </c>
      <c r="K35" s="75">
        <v>41316</v>
      </c>
      <c r="M35" s="93">
        <v>1882</v>
      </c>
      <c r="N35" s="95">
        <v>15856.23</v>
      </c>
      <c r="O35" s="95">
        <v>6980.49</v>
      </c>
      <c r="P35" s="95">
        <v>4661.99</v>
      </c>
      <c r="Q35" s="95">
        <v>5467.52</v>
      </c>
      <c r="R35" s="95">
        <f t="shared" si="39"/>
        <v>10129.51</v>
      </c>
      <c r="S35" s="95">
        <f t="shared" si="40"/>
        <v>17110</v>
      </c>
      <c r="T35" s="96">
        <f t="shared" si="41"/>
        <v>-1253.7700000000004</v>
      </c>
      <c r="U35" s="66"/>
      <c r="V35" s="97">
        <f t="shared" si="32"/>
        <v>896.19047619047615</v>
      </c>
      <c r="W35" s="95">
        <f t="shared" si="33"/>
        <v>7550.5857142857139</v>
      </c>
      <c r="X35" s="95">
        <f t="shared" si="34"/>
        <v>3324.042857142857</v>
      </c>
      <c r="Y35" s="95">
        <f t="shared" si="35"/>
        <v>2219.9952380952377</v>
      </c>
      <c r="Z35" s="95">
        <f t="shared" si="36"/>
        <v>2603.5809523809526</v>
      </c>
      <c r="AA35" s="95">
        <f>Z35+Y35</f>
        <v>4823.5761904761903</v>
      </c>
      <c r="AB35" s="95">
        <f>AA35+X35</f>
        <v>8147.6190476190477</v>
      </c>
      <c r="AC35" s="96">
        <f>W35-AB35</f>
        <v>-597.03333333333376</v>
      </c>
      <c r="AD35" s="66"/>
      <c r="AE35" s="98">
        <f>N35/M35</f>
        <v>8.425201912858661</v>
      </c>
      <c r="AF35" s="95">
        <f>O35/M35</f>
        <v>3.7090807651434643</v>
      </c>
      <c r="AG35" s="95">
        <f>P35/M35</f>
        <v>2.4771466524973431</v>
      </c>
      <c r="AH35" s="95">
        <f>Q35/M35</f>
        <v>2.9051647183846971</v>
      </c>
      <c r="AI35" s="95">
        <f>AH35+AG35</f>
        <v>5.3823113708820403</v>
      </c>
      <c r="AJ35" s="95">
        <f>AI35+AF35</f>
        <v>9.0913921360255046</v>
      </c>
      <c r="AK35" s="96">
        <f>AE35-AJ35</f>
        <v>-0.66619022316684351</v>
      </c>
    </row>
    <row r="36" spans="1:37" s="46" customFormat="1" x14ac:dyDescent="0.2">
      <c r="A36" s="100" t="s">
        <v>165</v>
      </c>
      <c r="B36" s="102" t="s">
        <v>42</v>
      </c>
      <c r="C36" s="103">
        <v>2.5</v>
      </c>
      <c r="D36" s="104">
        <f>E36</f>
        <v>41194</v>
      </c>
      <c r="E36" s="105">
        <v>41194</v>
      </c>
      <c r="F36" s="105">
        <v>41194</v>
      </c>
      <c r="G36" s="101">
        <v>109</v>
      </c>
      <c r="H36" s="101">
        <v>118</v>
      </c>
      <c r="I36" s="104">
        <f>J36</f>
        <v>41303</v>
      </c>
      <c r="J36" s="105">
        <v>41303</v>
      </c>
      <c r="K36" s="112">
        <v>41312</v>
      </c>
      <c r="M36" s="99">
        <v>2497</v>
      </c>
      <c r="N36" s="106">
        <v>19663.189999999999</v>
      </c>
      <c r="O36" s="106">
        <v>8964.2099999999991</v>
      </c>
      <c r="P36" s="106">
        <v>6381.25</v>
      </c>
      <c r="Q36" s="106">
        <v>6596.64</v>
      </c>
      <c r="R36" s="106">
        <f t="shared" si="39"/>
        <v>12977.89</v>
      </c>
      <c r="S36" s="106">
        <f t="shared" si="40"/>
        <v>21942.1</v>
      </c>
      <c r="T36" s="36">
        <f t="shared" si="41"/>
        <v>-2278.91</v>
      </c>
      <c r="U36" s="66"/>
      <c r="V36" s="107">
        <f t="shared" si="32"/>
        <v>998.8</v>
      </c>
      <c r="W36" s="106">
        <f t="shared" si="33"/>
        <v>7865.2759999999998</v>
      </c>
      <c r="X36" s="106">
        <f t="shared" si="34"/>
        <v>3585.6839999999997</v>
      </c>
      <c r="Y36" s="106">
        <f t="shared" si="35"/>
        <v>2552.5</v>
      </c>
      <c r="Z36" s="106">
        <f t="shared" si="36"/>
        <v>2638.6559999999999</v>
      </c>
      <c r="AA36" s="106">
        <f t="shared" ref="AA36" si="62">Z36+Y36</f>
        <v>5191.1559999999999</v>
      </c>
      <c r="AB36" s="106">
        <f t="shared" ref="AB36" si="63">AA36+X36</f>
        <v>8776.84</v>
      </c>
      <c r="AC36" s="36">
        <f t="shared" ref="AC36" si="64">W36-AB36</f>
        <v>-911.56400000000031</v>
      </c>
      <c r="AD36" s="66"/>
      <c r="AE36" s="108">
        <f t="shared" ref="AE36" si="65">N36/M36</f>
        <v>7.8747256708049651</v>
      </c>
      <c r="AF36" s="106">
        <f t="shared" ref="AF36" si="66">O36/M36</f>
        <v>3.5899919903884658</v>
      </c>
      <c r="AG36" s="106">
        <f t="shared" ref="AG36" si="67">P36/M36</f>
        <v>2.5555666800160193</v>
      </c>
      <c r="AH36" s="106">
        <f t="shared" ref="AH36" si="68">Q36/M36</f>
        <v>2.6418261914297156</v>
      </c>
      <c r="AI36" s="106">
        <f t="shared" ref="AI36" si="69">AH36+AG36</f>
        <v>5.1973928714457349</v>
      </c>
      <c r="AJ36" s="106">
        <f t="shared" ref="AJ36" si="70">AI36+AF36</f>
        <v>8.7873848618342016</v>
      </c>
      <c r="AK36" s="36">
        <f t="shared" ref="AK36" si="71">AE36-AJ36</f>
        <v>-0.91265919102923654</v>
      </c>
    </row>
    <row r="37" spans="1:37" s="46" customFormat="1" x14ac:dyDescent="0.2">
      <c r="A37" s="466" t="s">
        <v>166</v>
      </c>
      <c r="B37" s="469" t="s">
        <v>42</v>
      </c>
      <c r="C37" s="470">
        <v>2.9</v>
      </c>
      <c r="D37" s="471">
        <f>E37</f>
        <v>41199</v>
      </c>
      <c r="E37" s="472">
        <v>41199</v>
      </c>
      <c r="F37" s="472">
        <v>41199</v>
      </c>
      <c r="G37" s="468">
        <v>111</v>
      </c>
      <c r="H37" s="468">
        <v>117</v>
      </c>
      <c r="I37" s="471">
        <f>J37</f>
        <v>41310</v>
      </c>
      <c r="J37" s="472">
        <v>41310</v>
      </c>
      <c r="K37" s="527">
        <v>41316</v>
      </c>
      <c r="M37" s="473">
        <v>2068</v>
      </c>
      <c r="N37" s="474">
        <v>16173.67</v>
      </c>
      <c r="O37" s="474">
        <v>7428.11</v>
      </c>
      <c r="P37" s="474">
        <v>6530.56</v>
      </c>
      <c r="Q37" s="474">
        <v>7546.36</v>
      </c>
      <c r="R37" s="474">
        <f t="shared" si="39"/>
        <v>14076.92</v>
      </c>
      <c r="S37" s="474">
        <f t="shared" si="40"/>
        <v>21505.03</v>
      </c>
      <c r="T37" s="475">
        <f t="shared" si="41"/>
        <v>-5331.3599999999988</v>
      </c>
      <c r="U37" s="66"/>
      <c r="V37" s="476">
        <f t="shared" si="32"/>
        <v>713.10344827586209</v>
      </c>
      <c r="W37" s="474">
        <f t="shared" si="33"/>
        <v>5577.1275862068969</v>
      </c>
      <c r="X37" s="474">
        <f t="shared" si="34"/>
        <v>2561.4172413793103</v>
      </c>
      <c r="Y37" s="474">
        <f t="shared" si="35"/>
        <v>2251.9172413793103</v>
      </c>
      <c r="Z37" s="474">
        <f t="shared" si="36"/>
        <v>2602.1931034482759</v>
      </c>
      <c r="AA37" s="474">
        <f>Z37+Y37</f>
        <v>4854.1103448275862</v>
      </c>
      <c r="AB37" s="474">
        <f>AA37+X37</f>
        <v>7415.5275862068966</v>
      </c>
      <c r="AC37" s="475">
        <f>W37-AB37</f>
        <v>-1838.3999999999996</v>
      </c>
      <c r="AD37" s="66"/>
      <c r="AE37" s="477">
        <f>N37/M37</f>
        <v>7.8209235976789167</v>
      </c>
      <c r="AF37" s="474">
        <f>O37/M37</f>
        <v>3.5919294003868472</v>
      </c>
      <c r="AG37" s="474">
        <f>P37/M37</f>
        <v>3.1579110251450677</v>
      </c>
      <c r="AH37" s="474">
        <f>Q37/M37</f>
        <v>3.649110251450677</v>
      </c>
      <c r="AI37" s="474">
        <f>AH37+AG37</f>
        <v>6.8070212765957443</v>
      </c>
      <c r="AJ37" s="474">
        <f>AI37+AF37</f>
        <v>10.398950676982592</v>
      </c>
      <c r="AK37" s="475">
        <f>AE37-AJ37</f>
        <v>-2.5780270793036753</v>
      </c>
    </row>
    <row r="38" spans="1:37" s="46" customFormat="1" x14ac:dyDescent="0.2">
      <c r="A38" s="430" t="s">
        <v>167</v>
      </c>
      <c r="B38" s="86" t="s">
        <v>154</v>
      </c>
      <c r="C38" s="87">
        <v>2.5</v>
      </c>
      <c r="D38" s="88">
        <f>E38</f>
        <v>41211</v>
      </c>
      <c r="E38" s="89">
        <v>41211</v>
      </c>
      <c r="F38" s="89">
        <v>41212</v>
      </c>
      <c r="G38" s="85">
        <v>92</v>
      </c>
      <c r="H38" s="85">
        <v>119</v>
      </c>
      <c r="I38" s="88">
        <f>J38</f>
        <v>41303</v>
      </c>
      <c r="J38" s="89">
        <v>41303</v>
      </c>
      <c r="K38" s="111">
        <v>41331</v>
      </c>
      <c r="M38" s="84">
        <v>2378</v>
      </c>
      <c r="N38" s="90">
        <v>18674.46</v>
      </c>
      <c r="O38" s="90">
        <v>6316.49</v>
      </c>
      <c r="P38" s="90">
        <v>6583.5</v>
      </c>
      <c r="Q38" s="90">
        <v>5901.11</v>
      </c>
      <c r="R38" s="90">
        <f t="shared" si="39"/>
        <v>12484.61</v>
      </c>
      <c r="S38" s="90">
        <f t="shared" si="40"/>
        <v>18801.099999999999</v>
      </c>
      <c r="T38" s="64">
        <f t="shared" si="41"/>
        <v>-126.63999999999942</v>
      </c>
      <c r="U38" s="66"/>
      <c r="V38" s="91">
        <f t="shared" si="32"/>
        <v>951.2</v>
      </c>
      <c r="W38" s="90">
        <f t="shared" si="33"/>
        <v>7469.7839999999997</v>
      </c>
      <c r="X38" s="90">
        <f t="shared" si="34"/>
        <v>2526.596</v>
      </c>
      <c r="Y38" s="90">
        <f t="shared" si="35"/>
        <v>2633.4</v>
      </c>
      <c r="Z38" s="90">
        <f t="shared" si="36"/>
        <v>2360.444</v>
      </c>
      <c r="AA38" s="90">
        <f t="shared" ref="AA38" si="72">Z38+Y38</f>
        <v>4993.8440000000001</v>
      </c>
      <c r="AB38" s="90">
        <f t="shared" ref="AB38" si="73">AA38+X38</f>
        <v>7520.4400000000005</v>
      </c>
      <c r="AC38" s="64">
        <f t="shared" ref="AC38" si="74">W38-AB38</f>
        <v>-50.656000000000859</v>
      </c>
      <c r="AD38" s="66"/>
      <c r="AE38" s="92">
        <f t="shared" ref="AE38" si="75">N38/M38</f>
        <v>7.853010933557611</v>
      </c>
      <c r="AF38" s="90">
        <f t="shared" ref="AF38" si="76">O38/M38</f>
        <v>2.656219512195122</v>
      </c>
      <c r="AG38" s="90">
        <f t="shared" ref="AG38" si="77">P38/M38</f>
        <v>2.7685029436501263</v>
      </c>
      <c r="AH38" s="90">
        <f t="shared" ref="AH38" si="78">Q38/M38</f>
        <v>2.4815433137089991</v>
      </c>
      <c r="AI38" s="90">
        <f t="shared" ref="AI38" si="79">AH38+AG38</f>
        <v>5.2500462573591253</v>
      </c>
      <c r="AJ38" s="90">
        <f t="shared" ref="AJ38" si="80">AI38+AF38</f>
        <v>7.9062657695542473</v>
      </c>
      <c r="AK38" s="64">
        <f t="shared" ref="AK38" si="81">AE38-AJ38</f>
        <v>-5.3254835996636274E-2</v>
      </c>
    </row>
    <row r="39" spans="1:37" s="46" customFormat="1" x14ac:dyDescent="0.2">
      <c r="A39" s="76" t="s">
        <v>168</v>
      </c>
      <c r="B39" s="71" t="s">
        <v>154</v>
      </c>
      <c r="C39" s="72">
        <v>5.0999999999999996</v>
      </c>
      <c r="D39" s="73">
        <f>E39</f>
        <v>41217</v>
      </c>
      <c r="E39" s="74">
        <v>41217</v>
      </c>
      <c r="F39" s="74">
        <v>41218</v>
      </c>
      <c r="G39" s="94">
        <v>93</v>
      </c>
      <c r="H39" s="94">
        <v>126</v>
      </c>
      <c r="I39" s="73">
        <f>J39</f>
        <v>41310</v>
      </c>
      <c r="J39" s="74">
        <v>41310</v>
      </c>
      <c r="K39" s="75">
        <v>41344</v>
      </c>
      <c r="M39" s="93">
        <v>4567</v>
      </c>
      <c r="N39" s="95">
        <v>37491.06</v>
      </c>
      <c r="O39" s="95">
        <v>12642.79</v>
      </c>
      <c r="P39" s="95">
        <v>12880.68</v>
      </c>
      <c r="Q39" s="95">
        <v>12814.37</v>
      </c>
      <c r="R39" s="95">
        <f t="shared" si="39"/>
        <v>25695.050000000003</v>
      </c>
      <c r="S39" s="95">
        <f t="shared" si="40"/>
        <v>38337.840000000004</v>
      </c>
      <c r="T39" s="96">
        <f t="shared" si="41"/>
        <v>-846.78000000000611</v>
      </c>
      <c r="U39" s="66"/>
      <c r="V39" s="97">
        <f t="shared" si="32"/>
        <v>895.49019607843138</v>
      </c>
      <c r="W39" s="95">
        <f t="shared" si="33"/>
        <v>7351.1882352941175</v>
      </c>
      <c r="X39" s="95">
        <f t="shared" si="34"/>
        <v>2478.9784313725495</v>
      </c>
      <c r="Y39" s="95">
        <f t="shared" si="35"/>
        <v>2525.623529411765</v>
      </c>
      <c r="Z39" s="95">
        <f t="shared" si="36"/>
        <v>2512.6215686274513</v>
      </c>
      <c r="AA39" s="95">
        <f>Z39+Y39</f>
        <v>5038.2450980392168</v>
      </c>
      <c r="AB39" s="95">
        <f>AA39+X39</f>
        <v>7517.2235294117663</v>
      </c>
      <c r="AC39" s="96">
        <f>W39-AB39</f>
        <v>-166.03529411764885</v>
      </c>
      <c r="AD39" s="66"/>
      <c r="AE39" s="98">
        <f>N39/M39</f>
        <v>8.2091219619005908</v>
      </c>
      <c r="AF39" s="95">
        <f>O39/M39</f>
        <v>2.7682920954674843</v>
      </c>
      <c r="AG39" s="95">
        <f>P39/M39</f>
        <v>2.8203809940880227</v>
      </c>
      <c r="AH39" s="95">
        <f>Q39/M39</f>
        <v>2.8058616159404424</v>
      </c>
      <c r="AI39" s="95">
        <f>AH39+AG39</f>
        <v>5.6262426100284646</v>
      </c>
      <c r="AJ39" s="95">
        <f>AI39+AF39</f>
        <v>8.3945347054959498</v>
      </c>
      <c r="AK39" s="96">
        <f>AE39-AJ39</f>
        <v>-0.18541274359535898</v>
      </c>
    </row>
    <row r="40" spans="1:37" s="3" customFormat="1" x14ac:dyDescent="0.2">
      <c r="A40" s="100" t="s">
        <v>169</v>
      </c>
      <c r="B40" s="102" t="s">
        <v>42</v>
      </c>
      <c r="C40" s="103">
        <v>6.5</v>
      </c>
      <c r="D40" s="104">
        <f t="shared" ref="D40:D41" si="82">E40</f>
        <v>41205</v>
      </c>
      <c r="E40" s="105">
        <v>41205</v>
      </c>
      <c r="F40" s="105">
        <v>41204</v>
      </c>
      <c r="G40" s="101">
        <v>112</v>
      </c>
      <c r="H40" s="101">
        <v>127</v>
      </c>
      <c r="I40" s="104">
        <f t="shared" ref="I40:I41" si="83">J40</f>
        <v>41317</v>
      </c>
      <c r="J40" s="105">
        <v>41317</v>
      </c>
      <c r="K40" s="112">
        <v>41331</v>
      </c>
      <c r="M40" s="99">
        <v>7000</v>
      </c>
      <c r="N40" s="106">
        <v>58406.75</v>
      </c>
      <c r="O40" s="106">
        <v>19741.259999999998</v>
      </c>
      <c r="P40" s="106">
        <v>15038.95</v>
      </c>
      <c r="Q40" s="106">
        <v>15861.46</v>
      </c>
      <c r="R40" s="106">
        <f t="shared" si="39"/>
        <v>30900.41</v>
      </c>
      <c r="S40" s="106">
        <f t="shared" si="40"/>
        <v>50641.67</v>
      </c>
      <c r="T40" s="36">
        <f t="shared" si="41"/>
        <v>7765.0800000000017</v>
      </c>
      <c r="U40" s="66"/>
      <c r="V40" s="107">
        <f t="shared" si="32"/>
        <v>1076.9230769230769</v>
      </c>
      <c r="W40" s="106">
        <f t="shared" si="33"/>
        <v>8985.6538461538457</v>
      </c>
      <c r="X40" s="106">
        <f t="shared" si="34"/>
        <v>3037.1169230769228</v>
      </c>
      <c r="Y40" s="106">
        <f t="shared" si="35"/>
        <v>2313.6846153846154</v>
      </c>
      <c r="Z40" s="106">
        <f t="shared" si="36"/>
        <v>2440.2246153846154</v>
      </c>
      <c r="AA40" s="106">
        <f t="shared" ref="AA40" si="84">Z40+Y40</f>
        <v>4753.9092307692308</v>
      </c>
      <c r="AB40" s="106">
        <f t="shared" ref="AB40" si="85">AA40+X40</f>
        <v>7791.0261538461536</v>
      </c>
      <c r="AC40" s="36">
        <f t="shared" ref="AC40" si="86">W40-AB40</f>
        <v>1194.6276923076921</v>
      </c>
      <c r="AD40" s="66"/>
      <c r="AE40" s="108">
        <f t="shared" ref="AE40" si="87">N40/M40</f>
        <v>8.3438214285714292</v>
      </c>
      <c r="AF40" s="106">
        <f t="shared" ref="AF40" si="88">O40/M40</f>
        <v>2.8201799999999997</v>
      </c>
      <c r="AG40" s="106">
        <f t="shared" ref="AG40" si="89">P40/M40</f>
        <v>2.1484214285714285</v>
      </c>
      <c r="AH40" s="106">
        <f t="shared" ref="AH40" si="90">Q40/M40</f>
        <v>2.2659228571428569</v>
      </c>
      <c r="AI40" s="106">
        <f t="shared" ref="AI40" si="91">AH40+AG40</f>
        <v>4.4143442857142858</v>
      </c>
      <c r="AJ40" s="106">
        <f t="shared" ref="AJ40" si="92">AI40+AF40</f>
        <v>7.2345242857142855</v>
      </c>
      <c r="AK40" s="36">
        <f t="shared" ref="AK40" si="93">AE40-AJ40</f>
        <v>1.1092971428571436</v>
      </c>
    </row>
    <row r="41" spans="1:37" s="3" customFormat="1" x14ac:dyDescent="0.2">
      <c r="A41" s="466" t="s">
        <v>170</v>
      </c>
      <c r="B41" s="469" t="s">
        <v>43</v>
      </c>
      <c r="C41" s="470">
        <v>4.5999999999999996</v>
      </c>
      <c r="D41" s="471">
        <f t="shared" si="82"/>
        <v>41210</v>
      </c>
      <c r="E41" s="472">
        <v>41210</v>
      </c>
      <c r="F41" s="472">
        <v>41211</v>
      </c>
      <c r="G41" s="468">
        <v>114</v>
      </c>
      <c r="H41" s="468">
        <v>126</v>
      </c>
      <c r="I41" s="471">
        <f t="shared" si="83"/>
        <v>41324</v>
      </c>
      <c r="J41" s="472">
        <v>41324</v>
      </c>
      <c r="K41" s="527">
        <v>41337</v>
      </c>
      <c r="M41" s="473">
        <v>5728</v>
      </c>
      <c r="N41" s="474">
        <v>43453.45</v>
      </c>
      <c r="O41" s="474">
        <v>15306.48</v>
      </c>
      <c r="P41" s="474">
        <v>10911.17</v>
      </c>
      <c r="Q41" s="474">
        <v>10329.26</v>
      </c>
      <c r="R41" s="474">
        <f t="shared" si="39"/>
        <v>21240.43</v>
      </c>
      <c r="S41" s="474">
        <f t="shared" si="40"/>
        <v>36546.910000000003</v>
      </c>
      <c r="T41" s="475">
        <f t="shared" si="41"/>
        <v>6906.5399999999936</v>
      </c>
      <c r="U41" s="66"/>
      <c r="V41" s="476">
        <f t="shared" si="32"/>
        <v>1245.217391304348</v>
      </c>
      <c r="W41" s="474">
        <f t="shared" si="33"/>
        <v>9446.402173913044</v>
      </c>
      <c r="X41" s="474">
        <f t="shared" si="34"/>
        <v>3327.4956521739132</v>
      </c>
      <c r="Y41" s="474">
        <f t="shared" si="35"/>
        <v>2371.9934782608698</v>
      </c>
      <c r="Z41" s="474">
        <f t="shared" si="36"/>
        <v>2245.4913043478264</v>
      </c>
      <c r="AA41" s="474">
        <f>Z41+Y41</f>
        <v>4617.4847826086962</v>
      </c>
      <c r="AB41" s="474">
        <f>AA41+X41</f>
        <v>7944.9804347826093</v>
      </c>
      <c r="AC41" s="475">
        <f>W41-AB41</f>
        <v>1501.4217391304346</v>
      </c>
      <c r="AD41" s="66"/>
      <c r="AE41" s="477">
        <f>N41/M41</f>
        <v>7.5861469972067033</v>
      </c>
      <c r="AF41" s="474">
        <f>O41/M41</f>
        <v>2.6722206703910616</v>
      </c>
      <c r="AG41" s="474">
        <f>P41/M41</f>
        <v>1.904883030726257</v>
      </c>
      <c r="AH41" s="474">
        <f>Q41/M41</f>
        <v>1.8032925977653631</v>
      </c>
      <c r="AI41" s="474">
        <f>AH41+AG41</f>
        <v>3.7081756284916203</v>
      </c>
      <c r="AJ41" s="474">
        <f>AI41+AF41</f>
        <v>6.3803962988826814</v>
      </c>
      <c r="AK41" s="475">
        <f>AE41-AJ41</f>
        <v>1.2057506983240218</v>
      </c>
    </row>
    <row r="42" spans="1:37" s="510" customFormat="1" x14ac:dyDescent="0.2">
      <c r="A42" s="505"/>
      <c r="B42" s="506"/>
      <c r="C42" s="507">
        <f>SUM(C26:C41)</f>
        <v>61.900000000000006</v>
      </c>
      <c r="D42" s="508"/>
      <c r="E42" s="509"/>
      <c r="F42" s="509"/>
      <c r="G42" s="505"/>
      <c r="H42" s="505"/>
      <c r="I42" s="508"/>
      <c r="J42" s="509"/>
      <c r="K42" s="509"/>
      <c r="M42" s="511">
        <f>SUM(M26:M41)</f>
        <v>47346</v>
      </c>
      <c r="N42" s="512">
        <f>SUM(N26:N41)</f>
        <v>425625.03</v>
      </c>
      <c r="O42" s="512">
        <f>SUM(O26:O41)</f>
        <v>154247.56000000003</v>
      </c>
      <c r="P42" s="512">
        <f>SUM(P26:P41)</f>
        <v>142509.68000000002</v>
      </c>
      <c r="Q42" s="512">
        <f>SUM(Q26:Q41)</f>
        <v>148375.69</v>
      </c>
      <c r="R42" s="512">
        <f t="shared" si="39"/>
        <v>290885.37</v>
      </c>
      <c r="S42" s="512">
        <f t="shared" si="40"/>
        <v>445132.93000000005</v>
      </c>
      <c r="T42" s="503">
        <f t="shared" si="41"/>
        <v>-19507.900000000023</v>
      </c>
      <c r="U42" s="66"/>
      <c r="V42" s="513">
        <f t="shared" si="32"/>
        <v>764.87883683360246</v>
      </c>
      <c r="W42" s="512">
        <f t="shared" si="33"/>
        <v>6876.0101777059772</v>
      </c>
      <c r="X42" s="512">
        <f t="shared" si="34"/>
        <v>2491.8830371567046</v>
      </c>
      <c r="Y42" s="512">
        <f t="shared" si="35"/>
        <v>2302.2565428109856</v>
      </c>
      <c r="Z42" s="512">
        <f t="shared" si="36"/>
        <v>2397.0224555735053</v>
      </c>
      <c r="AA42" s="512">
        <f t="shared" ref="AA42" si="94">Z42+Y42</f>
        <v>4699.2789983844905</v>
      </c>
      <c r="AB42" s="512">
        <f t="shared" ref="AB42" si="95">AA42+X42</f>
        <v>7191.1620355411951</v>
      </c>
      <c r="AC42" s="503">
        <f t="shared" ref="AC42" si="96">W42-AB42</f>
        <v>-315.15185783521792</v>
      </c>
      <c r="AD42" s="66"/>
      <c r="AE42" s="512">
        <f t="shared" ref="AE42" si="97">N42/M42</f>
        <v>8.9896724116081614</v>
      </c>
      <c r="AF42" s="512">
        <f t="shared" ref="AF42" si="98">O42/M42</f>
        <v>3.2578794407130491</v>
      </c>
      <c r="AG42" s="512">
        <f t="shared" ref="AG42" si="99">P42/M42</f>
        <v>3.0099624044269846</v>
      </c>
      <c r="AH42" s="512">
        <f t="shared" ref="AH42" si="100">Q42/M42</f>
        <v>3.1338590377222997</v>
      </c>
      <c r="AI42" s="512">
        <f t="shared" ref="AI42" si="101">AH42+AG42</f>
        <v>6.1438214421492843</v>
      </c>
      <c r="AJ42" s="512">
        <f t="shared" ref="AJ42" si="102">AI42+AF42</f>
        <v>9.4017008828623325</v>
      </c>
      <c r="AK42" s="503">
        <f t="shared" ref="AK42" si="103">AE42-AJ42</f>
        <v>-0.41202847125417108</v>
      </c>
    </row>
    <row r="43" spans="1:37" s="3" customFormat="1" x14ac:dyDescent="0.2">
      <c r="A43" s="441"/>
      <c r="B43" s="441"/>
      <c r="C43" s="478"/>
      <c r="D43" s="441"/>
      <c r="E43" s="479"/>
      <c r="F43" s="479"/>
      <c r="G43" s="441"/>
      <c r="H43" s="480"/>
      <c r="I43" s="441"/>
      <c r="J43" s="479"/>
      <c r="K43" s="481"/>
    </row>
    <row r="44" spans="1:37" s="3" customFormat="1" x14ac:dyDescent="0.2">
      <c r="A44" s="428" t="s">
        <v>0</v>
      </c>
      <c r="B44" s="428" t="s">
        <v>1</v>
      </c>
      <c r="C44" s="428" t="s">
        <v>2</v>
      </c>
      <c r="D44" s="1" t="s">
        <v>3</v>
      </c>
      <c r="E44" s="2" t="s">
        <v>4</v>
      </c>
      <c r="F44" s="2" t="s">
        <v>5</v>
      </c>
      <c r="G44" s="428" t="s">
        <v>6</v>
      </c>
      <c r="H44" s="141" t="s">
        <v>7</v>
      </c>
      <c r="I44" s="1" t="s">
        <v>3</v>
      </c>
      <c r="J44" s="2" t="s">
        <v>8</v>
      </c>
      <c r="K44" s="143" t="s">
        <v>9</v>
      </c>
      <c r="M44" s="4" t="s">
        <v>10</v>
      </c>
      <c r="N44" s="5" t="s">
        <v>11</v>
      </c>
      <c r="O44" s="5" t="s">
        <v>12</v>
      </c>
      <c r="P44" s="5" t="s">
        <v>13</v>
      </c>
      <c r="Q44" s="5" t="s">
        <v>14</v>
      </c>
      <c r="R44" s="5" t="s">
        <v>15</v>
      </c>
      <c r="S44" s="5" t="s">
        <v>16</v>
      </c>
      <c r="T44" s="6" t="s">
        <v>17</v>
      </c>
      <c r="U44" s="7"/>
      <c r="V44" s="8" t="s">
        <v>10</v>
      </c>
      <c r="W44" s="5" t="s">
        <v>11</v>
      </c>
      <c r="X44" s="5" t="s">
        <v>12</v>
      </c>
      <c r="Y44" s="5" t="s">
        <v>13</v>
      </c>
      <c r="Z44" s="5" t="s">
        <v>14</v>
      </c>
      <c r="AA44" s="5" t="s">
        <v>15</v>
      </c>
      <c r="AB44" s="5" t="s">
        <v>16</v>
      </c>
      <c r="AC44" s="6" t="s">
        <v>17</v>
      </c>
      <c r="AD44" s="9"/>
      <c r="AE44" s="10" t="s">
        <v>11</v>
      </c>
      <c r="AF44" s="5" t="s">
        <v>12</v>
      </c>
      <c r="AG44" s="5" t="s">
        <v>13</v>
      </c>
      <c r="AH44" s="5" t="s">
        <v>14</v>
      </c>
      <c r="AI44" s="5" t="s">
        <v>15</v>
      </c>
      <c r="AJ44" s="5" t="s">
        <v>16</v>
      </c>
      <c r="AK44" s="6" t="s">
        <v>17</v>
      </c>
    </row>
    <row r="45" spans="1:37" s="542" customFormat="1" x14ac:dyDescent="0.2">
      <c r="A45" s="218" t="s">
        <v>171</v>
      </c>
      <c r="B45" s="219" t="s">
        <v>141</v>
      </c>
      <c r="C45" s="220">
        <v>8.1999999999999993</v>
      </c>
      <c r="D45" s="224">
        <f t="shared" ref="D45:D46" si="104">E45</f>
        <v>41398</v>
      </c>
      <c r="E45" s="225">
        <v>41398</v>
      </c>
      <c r="F45" s="225">
        <f>E45-44</f>
        <v>41354</v>
      </c>
      <c r="G45" s="226">
        <v>74</v>
      </c>
      <c r="H45" s="226"/>
      <c r="I45" s="224">
        <f t="shared" ref="I45:I46" si="105">J45</f>
        <v>41472</v>
      </c>
      <c r="J45" s="225">
        <v>41472</v>
      </c>
      <c r="K45" s="486"/>
      <c r="M45" s="218">
        <v>189727</v>
      </c>
      <c r="N45" s="487">
        <v>105407.01</v>
      </c>
      <c r="O45" s="487">
        <v>57207.98</v>
      </c>
      <c r="P45" s="487">
        <v>16470.900000000001</v>
      </c>
      <c r="Q45" s="487">
        <v>11725.85</v>
      </c>
      <c r="R45" s="487">
        <f>Q45+P45</f>
        <v>28196.75</v>
      </c>
      <c r="S45" s="487">
        <f>R45+O45</f>
        <v>85404.73000000001</v>
      </c>
      <c r="T45" s="488">
        <f>N45-S45</f>
        <v>20002.279999999984</v>
      </c>
      <c r="U45" s="232"/>
      <c r="V45" s="491">
        <f>M45/C45</f>
        <v>23137.439024390245</v>
      </c>
      <c r="W45" s="487">
        <f>N45/C45</f>
        <v>12854.513414634146</v>
      </c>
      <c r="X45" s="487">
        <f>O45/C45</f>
        <v>6976.5829268292691</v>
      </c>
      <c r="Y45" s="487">
        <f>P45/C45</f>
        <v>2008.646341463415</v>
      </c>
      <c r="Z45" s="487">
        <f>Q45/C45</f>
        <v>1429.9817073170734</v>
      </c>
      <c r="AA45" s="487">
        <f>Z45+Y45</f>
        <v>3438.6280487804884</v>
      </c>
      <c r="AB45" s="487">
        <f>AA45+X45</f>
        <v>10415.210975609758</v>
      </c>
      <c r="AC45" s="488">
        <f>W45-AB45</f>
        <v>2439.3024390243881</v>
      </c>
      <c r="AD45" s="232"/>
      <c r="AE45" s="493">
        <f>N45/M45</f>
        <v>0.55557200609296509</v>
      </c>
      <c r="AF45" s="487">
        <f>O45/M45</f>
        <v>0.30152787953216992</v>
      </c>
      <c r="AG45" s="487">
        <f>P45/M45</f>
        <v>8.6813684926236132E-2</v>
      </c>
      <c r="AH45" s="487">
        <f>Q45/M45</f>
        <v>6.1803802305417786E-2</v>
      </c>
      <c r="AI45" s="487">
        <f>AH45+AG45</f>
        <v>0.14861748723165391</v>
      </c>
      <c r="AJ45" s="487">
        <f>AI45+AF45</f>
        <v>0.45014536676382383</v>
      </c>
      <c r="AK45" s="488">
        <f>AE45-AJ45</f>
        <v>0.10542663932914126</v>
      </c>
    </row>
    <row r="46" spans="1:37" s="542" customFormat="1" x14ac:dyDescent="0.2">
      <c r="A46" s="251" t="s">
        <v>172</v>
      </c>
      <c r="B46" s="252" t="s">
        <v>141</v>
      </c>
      <c r="C46" s="253">
        <v>5</v>
      </c>
      <c r="D46" s="257">
        <f t="shared" si="104"/>
        <v>41424</v>
      </c>
      <c r="E46" s="258">
        <v>41424</v>
      </c>
      <c r="F46" s="258"/>
      <c r="G46" s="259">
        <v>76</v>
      </c>
      <c r="H46" s="259"/>
      <c r="I46" s="257">
        <f t="shared" si="105"/>
        <v>41500</v>
      </c>
      <c r="J46" s="258">
        <v>41500</v>
      </c>
      <c r="K46" s="544"/>
      <c r="M46" s="251">
        <v>164612</v>
      </c>
      <c r="N46" s="545">
        <v>100199.11</v>
      </c>
      <c r="O46" s="545">
        <v>57779.86</v>
      </c>
      <c r="P46" s="545">
        <v>11838.79</v>
      </c>
      <c r="Q46" s="545">
        <v>6109.56</v>
      </c>
      <c r="R46" s="545">
        <f>Q46+P46</f>
        <v>17948.350000000002</v>
      </c>
      <c r="S46" s="545">
        <f>R46+O46</f>
        <v>75728.210000000006</v>
      </c>
      <c r="T46" s="546">
        <f>N46-S46</f>
        <v>24470.899999999994</v>
      </c>
      <c r="U46" s="232"/>
      <c r="V46" s="547">
        <f>M46/C46</f>
        <v>32922.400000000001</v>
      </c>
      <c r="W46" s="545">
        <f>N46/C46</f>
        <v>20039.822</v>
      </c>
      <c r="X46" s="545">
        <f>O46/C46</f>
        <v>11555.972</v>
      </c>
      <c r="Y46" s="545">
        <f>P46/C46</f>
        <v>2367.7580000000003</v>
      </c>
      <c r="Z46" s="545">
        <f>Q46/C46</f>
        <v>1221.912</v>
      </c>
      <c r="AA46" s="545">
        <f>Z46+Y46</f>
        <v>3589.67</v>
      </c>
      <c r="AB46" s="545">
        <f>AA46+X46</f>
        <v>15145.642</v>
      </c>
      <c r="AC46" s="546">
        <f>W46-AB46</f>
        <v>4894.18</v>
      </c>
      <c r="AD46" s="232"/>
      <c r="AE46" s="548">
        <f>N46/M46</f>
        <v>0.60869869754331396</v>
      </c>
      <c r="AF46" s="545">
        <f>O46/M46</f>
        <v>0.35100636648603989</v>
      </c>
      <c r="AG46" s="545">
        <f>P46/M46</f>
        <v>7.1919361893422115E-2</v>
      </c>
      <c r="AH46" s="545">
        <f>Q46/M46</f>
        <v>3.7114912643063692E-2</v>
      </c>
      <c r="AI46" s="545">
        <f>AH46+AG46</f>
        <v>0.10903427453648581</v>
      </c>
      <c r="AJ46" s="545">
        <f>AI46+AF46</f>
        <v>0.46004064102252573</v>
      </c>
      <c r="AK46" s="546">
        <f>AE46-AJ46</f>
        <v>0.14865805652078823</v>
      </c>
    </row>
    <row r="47" spans="1:37" s="67" customFormat="1" ht="11.1" customHeight="1" x14ac:dyDescent="0.2">
      <c r="A47" s="235" t="s">
        <v>70</v>
      </c>
      <c r="B47" s="236" t="s">
        <v>141</v>
      </c>
      <c r="C47" s="237">
        <v>3.4</v>
      </c>
      <c r="D47" s="241">
        <f>E47</f>
        <v>41480</v>
      </c>
      <c r="E47" s="242">
        <v>41480</v>
      </c>
      <c r="F47" s="242">
        <v>41482</v>
      </c>
      <c r="G47" s="243">
        <v>83</v>
      </c>
      <c r="H47" s="243">
        <v>52</v>
      </c>
      <c r="I47" s="241">
        <f>J47</f>
        <v>41533</v>
      </c>
      <c r="J47" s="242">
        <v>41533</v>
      </c>
      <c r="K47" s="543">
        <v>41534</v>
      </c>
      <c r="L47" s="542"/>
      <c r="M47" s="235">
        <v>55364</v>
      </c>
      <c r="N47" s="482">
        <v>33235.589999999997</v>
      </c>
      <c r="O47" s="482">
        <f>14529.57+2966.49+654.38+1030.55</f>
        <v>19180.989999999998</v>
      </c>
      <c r="P47" s="482">
        <f>28215.05-O47</f>
        <v>9034.0600000000013</v>
      </c>
      <c r="Q47" s="482">
        <v>9198.84</v>
      </c>
      <c r="R47" s="482">
        <f>Q47+P47</f>
        <v>18232.900000000001</v>
      </c>
      <c r="S47" s="482">
        <f>R47+O47</f>
        <v>37413.89</v>
      </c>
      <c r="T47" s="483">
        <f>N47-S47</f>
        <v>-4178.3000000000029</v>
      </c>
      <c r="U47" s="232"/>
      <c r="V47" s="484">
        <f>M47/C47</f>
        <v>16283.529411764706</v>
      </c>
      <c r="W47" s="482">
        <f>N47/C47</f>
        <v>9775.1735294117643</v>
      </c>
      <c r="X47" s="482">
        <f>O47/C47</f>
        <v>5641.4676470588229</v>
      </c>
      <c r="Y47" s="482">
        <f>P47/C47</f>
        <v>2657.0764705882357</v>
      </c>
      <c r="Z47" s="482">
        <f>Q47/C47</f>
        <v>2705.5411764705882</v>
      </c>
      <c r="AA47" s="482">
        <f>Z47+Y47</f>
        <v>5362.6176470588234</v>
      </c>
      <c r="AB47" s="482">
        <f>AA47+X47</f>
        <v>11004.085294117645</v>
      </c>
      <c r="AC47" s="483">
        <f>W47-AB47</f>
        <v>-1228.9117647058811</v>
      </c>
      <c r="AD47" s="232"/>
      <c r="AE47" s="485">
        <f>N47/M47</f>
        <v>0.60031049057149044</v>
      </c>
      <c r="AF47" s="482">
        <f>O47/M47</f>
        <v>0.346452387833249</v>
      </c>
      <c r="AG47" s="482">
        <f>P47/M47</f>
        <v>0.16317570984755439</v>
      </c>
      <c r="AH47" s="482">
        <f>Q47/M47</f>
        <v>0.1661520121378513</v>
      </c>
      <c r="AI47" s="482">
        <f>AH47+AG47</f>
        <v>0.32932772198540572</v>
      </c>
      <c r="AJ47" s="482">
        <f>AI47+AF47</f>
        <v>0.67578010981865466</v>
      </c>
      <c r="AK47" s="483">
        <f>AE47-AJ47</f>
        <v>-7.5469619247164221E-2</v>
      </c>
    </row>
    <row r="48" spans="1:37" s="67" customFormat="1" ht="11.1" customHeight="1" x14ac:dyDescent="0.2">
      <c r="A48" s="553" t="s">
        <v>71</v>
      </c>
      <c r="B48" s="554" t="s">
        <v>141</v>
      </c>
      <c r="C48" s="555">
        <v>1.9</v>
      </c>
      <c r="D48" s="556">
        <f>E48</f>
        <v>41492</v>
      </c>
      <c r="E48" s="557">
        <v>41492</v>
      </c>
      <c r="F48" s="557">
        <v>41492</v>
      </c>
      <c r="G48" s="558">
        <v>48</v>
      </c>
      <c r="H48" s="558">
        <v>50</v>
      </c>
      <c r="I48" s="556">
        <f>J48</f>
        <v>41540</v>
      </c>
      <c r="J48" s="557">
        <v>41540</v>
      </c>
      <c r="K48" s="559">
        <v>41542</v>
      </c>
      <c r="L48" s="542"/>
      <c r="M48" s="553">
        <v>6430</v>
      </c>
      <c r="N48" s="550">
        <v>3536.5</v>
      </c>
      <c r="O48" s="550">
        <f>5918.23+248.9+246.6+546.35</f>
        <v>6960.08</v>
      </c>
      <c r="P48" s="550">
        <f>13801.32-O48</f>
        <v>6841.24</v>
      </c>
      <c r="Q48" s="550">
        <v>1652.9</v>
      </c>
      <c r="R48" s="550">
        <f>Q48+P48</f>
        <v>8494.14</v>
      </c>
      <c r="S48" s="550">
        <f>R48+O48</f>
        <v>15454.22</v>
      </c>
      <c r="T48" s="551">
        <f>N48-S48</f>
        <v>-11917.72</v>
      </c>
      <c r="U48" s="232"/>
      <c r="V48" s="552">
        <f>M48/C48</f>
        <v>3384.2105263157896</v>
      </c>
      <c r="W48" s="550">
        <f>N48/C48</f>
        <v>1861.3157894736844</v>
      </c>
      <c r="X48" s="550">
        <f>O48/C48</f>
        <v>3663.2000000000003</v>
      </c>
      <c r="Y48" s="550">
        <f>P48/C48</f>
        <v>3600.6526315789474</v>
      </c>
      <c r="Z48" s="550">
        <f>Q48/C48</f>
        <v>869.94736842105272</v>
      </c>
      <c r="AA48" s="550">
        <f>Z48+Y48</f>
        <v>4470.6000000000004</v>
      </c>
      <c r="AB48" s="550">
        <f>AA48+X48</f>
        <v>8133.8000000000011</v>
      </c>
      <c r="AC48" s="551">
        <f>W48-AB48</f>
        <v>-6272.4842105263169</v>
      </c>
      <c r="AD48" s="232"/>
      <c r="AE48" s="549">
        <f>N48/M48</f>
        <v>0.55000000000000004</v>
      </c>
      <c r="AF48" s="550">
        <f>O48/M48</f>
        <v>1.082438569206843</v>
      </c>
      <c r="AG48" s="550">
        <f>P48/M48</f>
        <v>1.0639564541213062</v>
      </c>
      <c r="AH48" s="550">
        <f>Q48/M48</f>
        <v>0.25706065318818044</v>
      </c>
      <c r="AI48" s="550">
        <f>AH48+AG48</f>
        <v>1.3210171073094867</v>
      </c>
      <c r="AJ48" s="550">
        <f>AI48+AF48</f>
        <v>2.4034556765163297</v>
      </c>
      <c r="AK48" s="551">
        <f>AE48-AJ48</f>
        <v>-1.8534556765163297</v>
      </c>
    </row>
    <row r="49" spans="1:37" s="114" customFormat="1" x14ac:dyDescent="0.2">
      <c r="C49" s="514">
        <f>SUM(C45:C48)</f>
        <v>18.499999999999996</v>
      </c>
      <c r="E49" s="515"/>
      <c r="H49" s="516"/>
      <c r="J49" s="515"/>
      <c r="M49" s="517">
        <f>SUM(M45:M48)</f>
        <v>416133</v>
      </c>
      <c r="N49" s="518">
        <f>SUM(N45:N48)</f>
        <v>242378.21</v>
      </c>
      <c r="O49" s="518">
        <f>SUM(O45:O48)</f>
        <v>141128.90999999997</v>
      </c>
      <c r="P49" s="518">
        <f>SUM(P45:P48)</f>
        <v>44184.99</v>
      </c>
      <c r="Q49" s="518">
        <f>SUM(Q45:Q48)</f>
        <v>28687.15</v>
      </c>
      <c r="R49" s="518">
        <f>Q49+P49</f>
        <v>72872.14</v>
      </c>
      <c r="S49" s="518">
        <f>R49+O49</f>
        <v>214001.05</v>
      </c>
      <c r="T49" s="519">
        <f>N49-S49</f>
        <v>28377.160000000003</v>
      </c>
      <c r="U49" s="69"/>
      <c r="V49" s="520">
        <f>M49/C49</f>
        <v>22493.67567567568</v>
      </c>
      <c r="W49" s="518">
        <f>N49/C49</f>
        <v>13101.524864864867</v>
      </c>
      <c r="X49" s="739">
        <f>O49/C49</f>
        <v>7628.5897297297297</v>
      </c>
      <c r="Y49" s="518">
        <f>P49/C49</f>
        <v>2388.3778378378383</v>
      </c>
      <c r="Z49" s="518">
        <f>Q49/C49</f>
        <v>1550.6567567567572</v>
      </c>
      <c r="AA49" s="739">
        <f>Z49+Y49</f>
        <v>3939.0345945945955</v>
      </c>
      <c r="AB49" s="518">
        <f>AA49+X49</f>
        <v>11567.624324324326</v>
      </c>
      <c r="AC49" s="519">
        <f>W49-AB49</f>
        <v>1533.9005405405405</v>
      </c>
      <c r="AD49" s="69"/>
      <c r="AE49" s="518">
        <f>N49/M49</f>
        <v>0.58245371071268082</v>
      </c>
      <c r="AF49" s="518">
        <f>O49/M49</f>
        <v>0.3391437593269459</v>
      </c>
      <c r="AG49" s="518">
        <f>P49/M49</f>
        <v>0.10617997130725032</v>
      </c>
      <c r="AH49" s="518">
        <f>Q49/M49</f>
        <v>6.8937455092482461E-2</v>
      </c>
      <c r="AI49" s="518">
        <f>AH49+AG49</f>
        <v>0.17511742639973277</v>
      </c>
      <c r="AJ49" s="518">
        <f>AI49+AF49</f>
        <v>0.51426118572667867</v>
      </c>
      <c r="AK49" s="519">
        <f>AE49-AJ49</f>
        <v>6.8192524986002145E-2</v>
      </c>
    </row>
    <row r="50" spans="1:37" s="3" customFormat="1" x14ac:dyDescent="0.2">
      <c r="C50" s="161"/>
      <c r="E50" s="68"/>
      <c r="H50" s="163"/>
      <c r="J50" s="68"/>
    </row>
    <row r="51" spans="1:37" s="3" customFormat="1" x14ac:dyDescent="0.2">
      <c r="A51" s="428" t="s">
        <v>0</v>
      </c>
      <c r="B51" s="428" t="s">
        <v>1</v>
      </c>
      <c r="C51" s="428" t="s">
        <v>2</v>
      </c>
      <c r="D51" s="1" t="s">
        <v>3</v>
      </c>
      <c r="E51" s="2" t="s">
        <v>4</v>
      </c>
      <c r="F51" s="2" t="s">
        <v>5</v>
      </c>
      <c r="G51" s="428" t="s">
        <v>6</v>
      </c>
      <c r="H51" s="141" t="s">
        <v>7</v>
      </c>
      <c r="I51" s="1" t="s">
        <v>3</v>
      </c>
      <c r="J51" s="2" t="s">
        <v>8</v>
      </c>
      <c r="K51" s="143" t="s">
        <v>9</v>
      </c>
      <c r="M51" s="4" t="s">
        <v>10</v>
      </c>
      <c r="N51" s="5" t="s">
        <v>11</v>
      </c>
      <c r="O51" s="5" t="s">
        <v>12</v>
      </c>
      <c r="P51" s="5" t="s">
        <v>13</v>
      </c>
      <c r="Q51" s="5" t="s">
        <v>14</v>
      </c>
      <c r="R51" s="5" t="s">
        <v>15</v>
      </c>
      <c r="S51" s="5" t="s">
        <v>16</v>
      </c>
      <c r="T51" s="6" t="s">
        <v>17</v>
      </c>
      <c r="U51" s="7"/>
      <c r="V51" s="8" t="s">
        <v>10</v>
      </c>
      <c r="W51" s="5" t="s">
        <v>11</v>
      </c>
      <c r="X51" s="5" t="s">
        <v>12</v>
      </c>
      <c r="Y51" s="5" t="s">
        <v>13</v>
      </c>
      <c r="Z51" s="5" t="s">
        <v>14</v>
      </c>
      <c r="AA51" s="5" t="s">
        <v>15</v>
      </c>
      <c r="AB51" s="5" t="s">
        <v>16</v>
      </c>
      <c r="AC51" s="6" t="s">
        <v>17</v>
      </c>
      <c r="AD51" s="9"/>
      <c r="AE51" s="10" t="s">
        <v>11</v>
      </c>
      <c r="AF51" s="5" t="s">
        <v>12</v>
      </c>
      <c r="AG51" s="5" t="s">
        <v>13</v>
      </c>
      <c r="AH51" s="5" t="s">
        <v>14</v>
      </c>
      <c r="AI51" s="5" t="s">
        <v>15</v>
      </c>
      <c r="AJ51" s="5" t="s">
        <v>16</v>
      </c>
      <c r="AK51" s="6" t="s">
        <v>17</v>
      </c>
    </row>
    <row r="52" spans="1:37" s="3" customFormat="1" x14ac:dyDescent="0.2">
      <c r="A52" s="218" t="s">
        <v>173</v>
      </c>
      <c r="B52" s="219" t="s">
        <v>174</v>
      </c>
      <c r="C52" s="220">
        <v>16.100000000000001</v>
      </c>
      <c r="D52" s="224">
        <f t="shared" ref="D52:D54" si="106">E52</f>
        <v>41449</v>
      </c>
      <c r="E52" s="225">
        <v>41449</v>
      </c>
      <c r="F52" s="225"/>
      <c r="G52" s="226">
        <v>130</v>
      </c>
      <c r="H52" s="226"/>
      <c r="I52" s="224">
        <f t="shared" ref="I52:I54" si="107">J52</f>
        <v>41579</v>
      </c>
      <c r="J52" s="225">
        <v>41579</v>
      </c>
      <c r="K52" s="231"/>
      <c r="M52" s="521">
        <f>C52*23000</f>
        <v>370300.00000000006</v>
      </c>
      <c r="N52" s="522">
        <f>M52*0.67</f>
        <v>248101.00000000006</v>
      </c>
      <c r="O52" s="487">
        <v>2715.36</v>
      </c>
      <c r="P52" s="487">
        <v>26161.82</v>
      </c>
      <c r="Q52" s="487">
        <v>25572.73</v>
      </c>
      <c r="R52" s="487">
        <f>Q52+P52</f>
        <v>51734.55</v>
      </c>
      <c r="S52" s="487">
        <f>R52+O52</f>
        <v>54449.91</v>
      </c>
      <c r="T52" s="488">
        <f>N52-S52</f>
        <v>193651.09000000005</v>
      </c>
      <c r="U52" s="232"/>
      <c r="V52" s="491">
        <f>M52/C52</f>
        <v>23000</v>
      </c>
      <c r="W52" s="487">
        <f>N52/C52</f>
        <v>15410.000000000002</v>
      </c>
      <c r="X52" s="487">
        <f>O52/C52</f>
        <v>168.65590062111801</v>
      </c>
      <c r="Y52" s="487">
        <f>P52/C52</f>
        <v>1624.9577639751551</v>
      </c>
      <c r="Z52" s="487">
        <f>Q52/C52</f>
        <v>1588.3683229813662</v>
      </c>
      <c r="AA52" s="487">
        <f>Z52+Y52</f>
        <v>3213.3260869565211</v>
      </c>
      <c r="AB52" s="487">
        <f>AA52+X52</f>
        <v>3381.9819875776393</v>
      </c>
      <c r="AC52" s="488">
        <f>W52-AB52</f>
        <v>12028.018012422363</v>
      </c>
      <c r="AD52" s="232"/>
      <c r="AE52" s="493">
        <f>N52/M52</f>
        <v>0.67</v>
      </c>
      <c r="AF52" s="487">
        <f>O52/M52</f>
        <v>7.3328652443964346E-3</v>
      </c>
      <c r="AG52" s="487">
        <f>P52/M52</f>
        <v>7.0650337564137175E-2</v>
      </c>
      <c r="AH52" s="487">
        <f>Q52/M52</f>
        <v>6.9059492303537653E-2</v>
      </c>
      <c r="AI52" s="487">
        <f>AH52+AG52</f>
        <v>0.13970982986767483</v>
      </c>
      <c r="AJ52" s="487">
        <f>AI52+AF52</f>
        <v>0.14704269511207127</v>
      </c>
      <c r="AK52" s="488">
        <f>AE52-AJ52</f>
        <v>0.5229573048879288</v>
      </c>
    </row>
    <row r="53" spans="1:37" s="3" customFormat="1" x14ac:dyDescent="0.2">
      <c r="A53" s="235" t="s">
        <v>175</v>
      </c>
      <c r="B53" s="236" t="s">
        <v>174</v>
      </c>
      <c r="C53" s="237">
        <v>8.25</v>
      </c>
      <c r="D53" s="241">
        <f t="shared" si="106"/>
        <v>41469</v>
      </c>
      <c r="E53" s="242">
        <v>41469</v>
      </c>
      <c r="F53" s="242"/>
      <c r="G53" s="243">
        <v>140</v>
      </c>
      <c r="H53" s="243"/>
      <c r="I53" s="241">
        <f t="shared" si="107"/>
        <v>41609</v>
      </c>
      <c r="J53" s="242">
        <v>41609</v>
      </c>
      <c r="K53" s="247"/>
      <c r="M53" s="523">
        <f>C53*23000</f>
        <v>189750</v>
      </c>
      <c r="N53" s="524">
        <f>M53*0.67</f>
        <v>127132.50000000001</v>
      </c>
      <c r="O53" s="482">
        <v>4.29</v>
      </c>
      <c r="P53" s="482">
        <v>13002.37</v>
      </c>
      <c r="Q53" s="482">
        <v>9236.1299999999992</v>
      </c>
      <c r="R53" s="482">
        <f>Q53+P53</f>
        <v>22238.5</v>
      </c>
      <c r="S53" s="482">
        <f>R53+O53</f>
        <v>22242.79</v>
      </c>
      <c r="T53" s="483">
        <f>N53-S53</f>
        <v>104889.71000000002</v>
      </c>
      <c r="U53" s="232"/>
      <c r="V53" s="484">
        <f>M53/C53</f>
        <v>23000</v>
      </c>
      <c r="W53" s="482">
        <f>N53/C53</f>
        <v>15410.000000000002</v>
      </c>
      <c r="X53" s="482">
        <f>O53/C53</f>
        <v>0.52</v>
      </c>
      <c r="Y53" s="482">
        <f>P53/C53</f>
        <v>1576.0448484848487</v>
      </c>
      <c r="Z53" s="482">
        <f>Q53/C53</f>
        <v>1119.5309090909091</v>
      </c>
      <c r="AA53" s="482">
        <f>Z53+Y53</f>
        <v>2695.575757575758</v>
      </c>
      <c r="AB53" s="482">
        <f>AA53+X53</f>
        <v>2696.0957575757579</v>
      </c>
      <c r="AC53" s="483">
        <f>W53-AB53</f>
        <v>12713.904242424243</v>
      </c>
      <c r="AD53" s="232"/>
      <c r="AE53" s="485">
        <f>N53/M53</f>
        <v>0.67</v>
      </c>
      <c r="AF53" s="482">
        <f>O53/M53</f>
        <v>2.2608695652173914E-5</v>
      </c>
      <c r="AG53" s="482">
        <f>P53/M53</f>
        <v>6.8523689064558635E-2</v>
      </c>
      <c r="AH53" s="482">
        <f>Q53/M53</f>
        <v>4.8675256916996042E-2</v>
      </c>
      <c r="AI53" s="482">
        <f>AH53+AG53</f>
        <v>0.11719894598155467</v>
      </c>
      <c r="AJ53" s="482">
        <f>AI53+AF53</f>
        <v>0.11722155467720684</v>
      </c>
      <c r="AK53" s="483">
        <f>AE53-AJ53</f>
        <v>0.55277844532279319</v>
      </c>
    </row>
    <row r="54" spans="1:37" s="3" customFormat="1" x14ac:dyDescent="0.2">
      <c r="A54" s="267" t="s">
        <v>176</v>
      </c>
      <c r="B54" s="268" t="s">
        <v>174</v>
      </c>
      <c r="C54" s="269">
        <v>8.25</v>
      </c>
      <c r="D54" s="273">
        <f t="shared" si="106"/>
        <v>41479</v>
      </c>
      <c r="E54" s="274">
        <v>41479</v>
      </c>
      <c r="F54" s="274"/>
      <c r="G54" s="275">
        <v>145</v>
      </c>
      <c r="H54" s="275"/>
      <c r="I54" s="273">
        <f t="shared" si="107"/>
        <v>41624</v>
      </c>
      <c r="J54" s="274">
        <v>41624</v>
      </c>
      <c r="K54" s="279"/>
      <c r="M54" s="525">
        <f>C54*23000</f>
        <v>189750</v>
      </c>
      <c r="N54" s="526">
        <f>M54*0.67</f>
        <v>127132.50000000001</v>
      </c>
      <c r="O54" s="489">
        <v>4.5999999999999996</v>
      </c>
      <c r="P54" s="489">
        <v>11013.18</v>
      </c>
      <c r="Q54" s="489">
        <v>7535.68</v>
      </c>
      <c r="R54" s="489">
        <f>Q54+P54</f>
        <v>18548.86</v>
      </c>
      <c r="S54" s="489">
        <f>R54+O54</f>
        <v>18553.46</v>
      </c>
      <c r="T54" s="490">
        <f>N54-S54</f>
        <v>108579.04000000001</v>
      </c>
      <c r="U54" s="232"/>
      <c r="V54" s="492">
        <f>M54/C54</f>
        <v>23000</v>
      </c>
      <c r="W54" s="489">
        <f>N54/C54</f>
        <v>15410.000000000002</v>
      </c>
      <c r="X54" s="489">
        <f>O54/C54</f>
        <v>0.5575757575757575</v>
      </c>
      <c r="Y54" s="489">
        <f>P54/C54</f>
        <v>1334.9309090909092</v>
      </c>
      <c r="Z54" s="489">
        <f>Q54/C54</f>
        <v>913.41575757575765</v>
      </c>
      <c r="AA54" s="489">
        <f>Z54+Y54</f>
        <v>2248.3466666666668</v>
      </c>
      <c r="AB54" s="489">
        <f>AA54+X54</f>
        <v>2248.9042424242425</v>
      </c>
      <c r="AC54" s="490">
        <f>W54-AB54</f>
        <v>13161.09575757576</v>
      </c>
      <c r="AD54" s="232"/>
      <c r="AE54" s="494">
        <f>N54/M54</f>
        <v>0.67</v>
      </c>
      <c r="AF54" s="489">
        <f>O54/M54</f>
        <v>2.4242424242424241E-5</v>
      </c>
      <c r="AG54" s="489">
        <f>P54/M54</f>
        <v>5.8040474308300394E-2</v>
      </c>
      <c r="AH54" s="489">
        <f>Q54/M54</f>
        <v>3.9713728590250331E-2</v>
      </c>
      <c r="AI54" s="489">
        <f>AH54+AG54</f>
        <v>9.7754202898550718E-2</v>
      </c>
      <c r="AJ54" s="489">
        <f>AI54+AF54</f>
        <v>9.7778445322793145E-2</v>
      </c>
      <c r="AK54" s="490">
        <f>AE54-AJ54</f>
        <v>0.57222155467720692</v>
      </c>
    </row>
    <row r="55" spans="1:37" s="114" customFormat="1" x14ac:dyDescent="0.2">
      <c r="C55" s="514">
        <f>SUM(C52:C54)</f>
        <v>32.6</v>
      </c>
      <c r="E55" s="515"/>
      <c r="H55" s="516"/>
      <c r="J55" s="515"/>
      <c r="M55" s="517">
        <f>SUM(M52:M54)</f>
        <v>749800</v>
      </c>
      <c r="N55" s="518">
        <f>SUM(N52:N54)</f>
        <v>502366.00000000006</v>
      </c>
      <c r="O55" s="518">
        <f>SUM(O52:O54)</f>
        <v>2724.25</v>
      </c>
      <c r="P55" s="518">
        <f>SUM(P52:P54)</f>
        <v>50177.37</v>
      </c>
      <c r="Q55" s="518">
        <f>SUM(Q52:Q54)</f>
        <v>42344.54</v>
      </c>
      <c r="R55" s="518">
        <f>Q55+P55</f>
        <v>92521.91</v>
      </c>
      <c r="S55" s="518">
        <f>R55+O55</f>
        <v>95246.16</v>
      </c>
      <c r="T55" s="519">
        <f>N55-S55</f>
        <v>407119.84000000008</v>
      </c>
      <c r="U55" s="69"/>
      <c r="V55" s="520">
        <f>M55/C55</f>
        <v>23000</v>
      </c>
      <c r="W55" s="518">
        <f>N55/C55</f>
        <v>15410.000000000002</v>
      </c>
      <c r="X55" s="739">
        <f>O55/C55</f>
        <v>83.565950920245399</v>
      </c>
      <c r="Y55" s="518">
        <f>P55/C55</f>
        <v>1539.1831288343558</v>
      </c>
      <c r="Z55" s="518">
        <f>Q55/C55</f>
        <v>1298.9122699386503</v>
      </c>
      <c r="AA55" s="739">
        <f>Z55+Y55</f>
        <v>2838.0953987730063</v>
      </c>
      <c r="AB55" s="518">
        <f>AA55+X55</f>
        <v>2921.6613496932519</v>
      </c>
      <c r="AC55" s="519">
        <f>W55-AB55</f>
        <v>12488.33865030675</v>
      </c>
      <c r="AD55" s="69"/>
      <c r="AE55" s="518">
        <f>N55/M55</f>
        <v>0.67</v>
      </c>
      <c r="AF55" s="518">
        <f>O55/M55</f>
        <v>3.6333022139237131E-3</v>
      </c>
      <c r="AG55" s="518">
        <f>P55/M55</f>
        <v>6.6921005601493735E-2</v>
      </c>
      <c r="AH55" s="518">
        <f>Q55/M55</f>
        <v>5.6474446519071755E-2</v>
      </c>
      <c r="AI55" s="518">
        <f>AH55+AG55</f>
        <v>0.12339545212056549</v>
      </c>
      <c r="AJ55" s="518">
        <f>AI55+AF55</f>
        <v>0.12702875433448921</v>
      </c>
      <c r="AK55" s="519">
        <f>AE55-AJ55</f>
        <v>0.5429712456655108</v>
      </c>
    </row>
    <row r="56" spans="1:37" x14ac:dyDescent="0.25">
      <c r="C56" s="433"/>
      <c r="D56" s="434"/>
      <c r="E56" s="435"/>
      <c r="F56" s="435"/>
      <c r="G56" s="434"/>
      <c r="I56" s="434"/>
      <c r="L56" s="7"/>
      <c r="M56" s="7"/>
      <c r="N56" s="7"/>
      <c r="O56" s="7"/>
      <c r="P56" s="7"/>
      <c r="Q56" s="7"/>
      <c r="R56" s="7"/>
      <c r="S56" s="7"/>
      <c r="U56" s="7"/>
      <c r="V56" s="7"/>
      <c r="W56" s="7"/>
      <c r="X56" s="7"/>
      <c r="Y56" s="7"/>
      <c r="Z56" s="7"/>
      <c r="AA56" s="7"/>
      <c r="AB56" s="7"/>
      <c r="AC56" s="69"/>
      <c r="AD56" s="7"/>
      <c r="AE56" s="7"/>
      <c r="AF56" s="7"/>
      <c r="AG56" s="7"/>
      <c r="AH56" s="7"/>
      <c r="AI56" s="7"/>
      <c r="AJ56" s="7"/>
      <c r="AK56" s="7"/>
    </row>
    <row r="57" spans="1:37" s="7" customFormat="1" x14ac:dyDescent="0.2">
      <c r="A57" s="429" t="s">
        <v>0</v>
      </c>
      <c r="B57" s="428" t="s">
        <v>1</v>
      </c>
      <c r="C57" s="428" t="s">
        <v>2</v>
      </c>
      <c r="D57" s="142" t="s">
        <v>3</v>
      </c>
      <c r="E57" s="2" t="s">
        <v>4</v>
      </c>
      <c r="F57" s="2" t="s">
        <v>5</v>
      </c>
      <c r="G57" s="141" t="s">
        <v>6</v>
      </c>
      <c r="H57" s="141" t="s">
        <v>94</v>
      </c>
      <c r="I57" s="142" t="s">
        <v>3</v>
      </c>
      <c r="J57" s="2" t="s">
        <v>8</v>
      </c>
      <c r="K57" s="109" t="s">
        <v>9</v>
      </c>
      <c r="M57" s="4" t="s">
        <v>10</v>
      </c>
      <c r="N57" s="5" t="s">
        <v>11</v>
      </c>
      <c r="O57" s="5" t="s">
        <v>12</v>
      </c>
      <c r="P57" s="5" t="s">
        <v>152</v>
      </c>
      <c r="Q57" s="5" t="s">
        <v>153</v>
      </c>
      <c r="R57" s="5" t="s">
        <v>15</v>
      </c>
      <c r="S57" s="5" t="s">
        <v>16</v>
      </c>
      <c r="T57" s="6" t="s">
        <v>17</v>
      </c>
      <c r="V57" s="8" t="s">
        <v>10</v>
      </c>
      <c r="W57" s="5" t="s">
        <v>11</v>
      </c>
      <c r="X57" s="5" t="s">
        <v>12</v>
      </c>
      <c r="Y57" s="5" t="s">
        <v>152</v>
      </c>
      <c r="Z57" s="5" t="s">
        <v>153</v>
      </c>
      <c r="AA57" s="5" t="s">
        <v>15</v>
      </c>
      <c r="AB57" s="5" t="s">
        <v>16</v>
      </c>
      <c r="AC57" s="6" t="s">
        <v>17</v>
      </c>
      <c r="AD57" s="67"/>
      <c r="AE57" s="10" t="s">
        <v>11</v>
      </c>
      <c r="AF57" s="5" t="s">
        <v>12</v>
      </c>
      <c r="AG57" s="5" t="s">
        <v>152</v>
      </c>
      <c r="AH57" s="5" t="s">
        <v>153</v>
      </c>
      <c r="AI57" s="5" t="s">
        <v>15</v>
      </c>
      <c r="AJ57" s="5" t="s">
        <v>16</v>
      </c>
      <c r="AK57" s="6" t="s">
        <v>17</v>
      </c>
    </row>
    <row r="58" spans="1:37" s="443" customFormat="1" x14ac:dyDescent="0.2">
      <c r="A58" s="355" t="s">
        <v>46</v>
      </c>
      <c r="B58" s="341" t="s">
        <v>146</v>
      </c>
      <c r="C58" s="348">
        <v>3.64</v>
      </c>
      <c r="D58" s="346">
        <f t="shared" ref="D58:D59" si="108">E58</f>
        <v>41438</v>
      </c>
      <c r="E58" s="350">
        <v>41438</v>
      </c>
      <c r="F58" s="350">
        <v>41437</v>
      </c>
      <c r="G58" s="532">
        <v>67</v>
      </c>
      <c r="H58" s="532">
        <f t="shared" ref="H58" si="109">K58-F58</f>
        <v>72</v>
      </c>
      <c r="I58" s="533">
        <f t="shared" ref="I58:I59" si="110">J58</f>
        <v>41505</v>
      </c>
      <c r="J58" s="350">
        <v>41505</v>
      </c>
      <c r="K58" s="534">
        <v>41509</v>
      </c>
      <c r="M58" s="355">
        <v>182935</v>
      </c>
      <c r="N58" s="566">
        <v>49140</v>
      </c>
      <c r="O58" s="566">
        <v>14505.35</v>
      </c>
      <c r="P58" s="566">
        <v>4843.24</v>
      </c>
      <c r="Q58" s="566">
        <v>2851.43</v>
      </c>
      <c r="R58" s="566">
        <f>Q58+P58</f>
        <v>7694.67</v>
      </c>
      <c r="S58" s="566">
        <f>R58+O58</f>
        <v>22200.02</v>
      </c>
      <c r="T58" s="22">
        <f t="shared" ref="T58:T59" si="111">N58-S58</f>
        <v>26939.98</v>
      </c>
      <c r="V58" s="567">
        <f t="shared" ref="V58:V59" si="112">M58/C58</f>
        <v>50256.868131868134</v>
      </c>
      <c r="W58" s="568">
        <f t="shared" ref="W58:W59" si="113">N58/C58</f>
        <v>13500</v>
      </c>
      <c r="X58" s="566">
        <f t="shared" ref="X58:X59" si="114">O58/C58</f>
        <v>3984.9862637362635</v>
      </c>
      <c r="Y58" s="566">
        <f t="shared" ref="Y58:Y59" si="115">P58/C58</f>
        <v>1330.5604395604394</v>
      </c>
      <c r="Z58" s="566">
        <f t="shared" ref="Z58:Z59" si="116">Q58/C58</f>
        <v>783.35989010988999</v>
      </c>
      <c r="AA58" s="568">
        <f t="shared" ref="AA58:AA59" si="117">Z58+Y58</f>
        <v>2113.9203296703295</v>
      </c>
      <c r="AB58" s="568">
        <f t="shared" ref="AB58:AB59" si="118">+AA58+X58</f>
        <v>6098.9065934065929</v>
      </c>
      <c r="AC58" s="22">
        <f t="shared" ref="AC58:AC59" si="119">W58-AB58</f>
        <v>7401.0934065934071</v>
      </c>
      <c r="AE58" s="569">
        <f t="shared" ref="AE58:AE59" si="120">N58/M58</f>
        <v>0.26862000163992678</v>
      </c>
      <c r="AF58" s="568">
        <f t="shared" ref="AF58:AF59" si="121">O58/M58</f>
        <v>7.9292371607401532E-2</v>
      </c>
      <c r="AG58" s="568">
        <f t="shared" ref="AG58:AG59" si="122">P58/M58</f>
        <v>2.6475196107907179E-2</v>
      </c>
      <c r="AH58" s="568">
        <f t="shared" ref="AH58:AH59" si="123">Q58/M58</f>
        <v>1.5587121108590483E-2</v>
      </c>
      <c r="AI58" s="568">
        <f t="shared" ref="AI58:AI59" si="124">AH58+AG58</f>
        <v>4.2062317216497662E-2</v>
      </c>
      <c r="AJ58" s="568">
        <f t="shared" ref="AJ58:AJ59" si="125">+AI58+AF58</f>
        <v>0.12135468882389919</v>
      </c>
      <c r="AK58" s="570">
        <f t="shared" ref="AK58:AK59" si="126">AE58-AJ58</f>
        <v>0.14726531281602759</v>
      </c>
    </row>
    <row r="59" spans="1:37" s="357" customFormat="1" x14ac:dyDescent="0.2">
      <c r="A59" s="560" t="s">
        <v>178</v>
      </c>
      <c r="B59" s="398" t="s">
        <v>146</v>
      </c>
      <c r="C59" s="561">
        <v>3.28</v>
      </c>
      <c r="D59" s="562">
        <f t="shared" si="108"/>
        <v>41464</v>
      </c>
      <c r="E59" s="563">
        <v>41464</v>
      </c>
      <c r="F59" s="563">
        <v>41463</v>
      </c>
      <c r="G59" s="564">
        <v>69</v>
      </c>
      <c r="H59" s="564">
        <v>70</v>
      </c>
      <c r="I59" s="562">
        <f t="shared" si="110"/>
        <v>41533</v>
      </c>
      <c r="J59" s="563">
        <v>41533</v>
      </c>
      <c r="K59" s="565">
        <v>41533</v>
      </c>
      <c r="M59" s="535">
        <v>97170</v>
      </c>
      <c r="N59" s="536">
        <v>14887.67</v>
      </c>
      <c r="O59" s="536">
        <f>6678.61+90.8+78.64+1417</f>
        <v>8265.0499999999993</v>
      </c>
      <c r="P59" s="536">
        <f>12512.21-O59</f>
        <v>4247.16</v>
      </c>
      <c r="Q59" s="536">
        <v>2121.1999999999998</v>
      </c>
      <c r="R59" s="536">
        <f>Q59+P59</f>
        <v>6368.36</v>
      </c>
      <c r="S59" s="536">
        <f>R59+O59</f>
        <v>14633.41</v>
      </c>
      <c r="T59" s="52">
        <f t="shared" si="111"/>
        <v>254.26000000000022</v>
      </c>
      <c r="U59" s="443"/>
      <c r="V59" s="537">
        <f t="shared" si="112"/>
        <v>29625</v>
      </c>
      <c r="W59" s="538">
        <f t="shared" si="113"/>
        <v>4538.9237804878048</v>
      </c>
      <c r="X59" s="536">
        <f t="shared" si="114"/>
        <v>2519.8323170731705</v>
      </c>
      <c r="Y59" s="536">
        <f t="shared" si="115"/>
        <v>1294.8658536585367</v>
      </c>
      <c r="Z59" s="536">
        <f t="shared" si="116"/>
        <v>646.70731707317077</v>
      </c>
      <c r="AA59" s="538">
        <f t="shared" si="117"/>
        <v>1941.5731707317075</v>
      </c>
      <c r="AB59" s="538">
        <f t="shared" si="118"/>
        <v>4461.4054878048782</v>
      </c>
      <c r="AC59" s="52">
        <f t="shared" si="119"/>
        <v>77.518292682926585</v>
      </c>
      <c r="AD59" s="443"/>
      <c r="AE59" s="539">
        <f t="shared" si="120"/>
        <v>0.1532126170628795</v>
      </c>
      <c r="AF59" s="538">
        <f t="shared" si="121"/>
        <v>8.5057630956056382E-2</v>
      </c>
      <c r="AG59" s="538">
        <f t="shared" si="122"/>
        <v>4.3708552022229084E-2</v>
      </c>
      <c r="AH59" s="538">
        <f t="shared" si="123"/>
        <v>2.1829782854790571E-2</v>
      </c>
      <c r="AI59" s="538">
        <f t="shared" si="124"/>
        <v>6.5538334877019655E-2</v>
      </c>
      <c r="AJ59" s="538">
        <f t="shared" si="125"/>
        <v>0.15059596583307605</v>
      </c>
      <c r="AK59" s="540">
        <f t="shared" si="126"/>
        <v>2.6166512298034517E-3</v>
      </c>
    </row>
    <row r="60" spans="1:37" s="114" customFormat="1" x14ac:dyDescent="0.2">
      <c r="C60" s="514">
        <f>SUM(C58:C59)</f>
        <v>6.92</v>
      </c>
      <c r="E60" s="515"/>
      <c r="H60" s="516"/>
      <c r="J60" s="515"/>
      <c r="M60" s="517">
        <f>SUM(M58:M59)</f>
        <v>280105</v>
      </c>
      <c r="N60" s="518">
        <f>SUM(N58:N59)</f>
        <v>64027.67</v>
      </c>
      <c r="O60" s="518">
        <f>SUM(O58:O59)</f>
        <v>22770.400000000001</v>
      </c>
      <c r="P60" s="518">
        <f>SUM(P58:P59)</f>
        <v>9090.4</v>
      </c>
      <c r="Q60" s="518">
        <f>SUM(Q58:Q59)</f>
        <v>4972.6299999999992</v>
      </c>
      <c r="R60" s="518">
        <f>Q60+P60</f>
        <v>14063.029999999999</v>
      </c>
      <c r="S60" s="518">
        <f>R60+O60</f>
        <v>36833.43</v>
      </c>
      <c r="T60" s="519">
        <f>N60-S60</f>
        <v>27194.239999999998</v>
      </c>
      <c r="U60" s="69"/>
      <c r="V60" s="520">
        <f>M60/C60</f>
        <v>40477.601156069366</v>
      </c>
      <c r="W60" s="518">
        <f>N60/C60</f>
        <v>9252.5534682080925</v>
      </c>
      <c r="X60" s="518">
        <f>O60/C60</f>
        <v>3290.5202312138731</v>
      </c>
      <c r="Y60" s="518">
        <f>P60/C60</f>
        <v>1313.6416184971097</v>
      </c>
      <c r="Z60" s="518">
        <f>Q60/C60</f>
        <v>718.58815028901722</v>
      </c>
      <c r="AA60" s="518">
        <f>Z60+Y60</f>
        <v>2032.2297687861269</v>
      </c>
      <c r="AB60" s="518">
        <f>AA60+X60</f>
        <v>5322.75</v>
      </c>
      <c r="AC60" s="519">
        <f>W60-AB60</f>
        <v>3929.8034682080925</v>
      </c>
      <c r="AD60" s="69"/>
      <c r="AE60" s="518">
        <f>N60/M60</f>
        <v>0.22858453080094965</v>
      </c>
      <c r="AF60" s="518">
        <f>O60/M60</f>
        <v>8.1292372503168453E-2</v>
      </c>
      <c r="AG60" s="518">
        <f>P60/M60</f>
        <v>3.2453544206636799E-2</v>
      </c>
      <c r="AH60" s="518">
        <f>Q60/M60</f>
        <v>1.7752735581299868E-2</v>
      </c>
      <c r="AI60" s="518">
        <f>AH60+AG60</f>
        <v>5.0206279787936667E-2</v>
      </c>
      <c r="AJ60" s="518">
        <f>AI60+AF60</f>
        <v>0.13149865229110513</v>
      </c>
      <c r="AK60" s="519">
        <f>AE60-AJ60</f>
        <v>9.7085878509844514E-2</v>
      </c>
    </row>
    <row r="61" spans="1:37" x14ac:dyDescent="0.25">
      <c r="C61" s="433"/>
      <c r="D61" s="434"/>
      <c r="E61" s="435"/>
      <c r="F61" s="435"/>
      <c r="G61" s="434"/>
      <c r="I61" s="434"/>
      <c r="L61" s="7"/>
      <c r="M61" s="7"/>
      <c r="N61" s="7"/>
      <c r="O61" s="7"/>
      <c r="P61" s="7"/>
      <c r="Q61" s="7"/>
      <c r="R61" s="7"/>
      <c r="S61" s="7"/>
      <c r="U61" s="7"/>
      <c r="V61" s="7"/>
      <c r="W61" s="7"/>
      <c r="X61" s="7"/>
      <c r="Y61" s="7"/>
      <c r="Z61" s="7"/>
      <c r="AA61" s="7"/>
      <c r="AB61" s="7"/>
      <c r="AC61" s="69"/>
      <c r="AD61" s="7"/>
      <c r="AE61" s="7"/>
      <c r="AF61" s="7"/>
      <c r="AG61" s="7"/>
      <c r="AH61" s="7"/>
      <c r="AI61" s="7"/>
      <c r="AJ61" s="7"/>
      <c r="AK61" s="7"/>
    </row>
    <row r="62" spans="1:37" s="7" customFormat="1" x14ac:dyDescent="0.2">
      <c r="A62" s="429" t="s">
        <v>0</v>
      </c>
      <c r="B62" s="428" t="s">
        <v>1</v>
      </c>
      <c r="C62" s="428" t="s">
        <v>2</v>
      </c>
      <c r="D62" s="142" t="s">
        <v>3</v>
      </c>
      <c r="E62" s="2" t="s">
        <v>4</v>
      </c>
      <c r="F62" s="2" t="s">
        <v>5</v>
      </c>
      <c r="G62" s="141" t="s">
        <v>6</v>
      </c>
      <c r="H62" s="141" t="s">
        <v>94</v>
      </c>
      <c r="I62" s="142" t="s">
        <v>3</v>
      </c>
      <c r="J62" s="2" t="s">
        <v>8</v>
      </c>
      <c r="K62" s="109" t="s">
        <v>9</v>
      </c>
      <c r="M62" s="4" t="s">
        <v>10</v>
      </c>
      <c r="N62" s="5" t="s">
        <v>11</v>
      </c>
      <c r="O62" s="5" t="s">
        <v>12</v>
      </c>
      <c r="P62" s="5" t="s">
        <v>152</v>
      </c>
      <c r="Q62" s="5" t="s">
        <v>153</v>
      </c>
      <c r="R62" s="5" t="s">
        <v>15</v>
      </c>
      <c r="S62" s="5" t="s">
        <v>16</v>
      </c>
      <c r="T62" s="6" t="s">
        <v>17</v>
      </c>
      <c r="V62" s="8" t="s">
        <v>10</v>
      </c>
      <c r="W62" s="5" t="s">
        <v>11</v>
      </c>
      <c r="X62" s="5" t="s">
        <v>12</v>
      </c>
      <c r="Y62" s="5" t="s">
        <v>152</v>
      </c>
      <c r="Z62" s="5" t="s">
        <v>153</v>
      </c>
      <c r="AA62" s="5" t="s">
        <v>15</v>
      </c>
      <c r="AB62" s="5" t="s">
        <v>16</v>
      </c>
      <c r="AC62" s="6" t="s">
        <v>17</v>
      </c>
      <c r="AD62" s="67"/>
      <c r="AE62" s="10" t="s">
        <v>11</v>
      </c>
      <c r="AF62" s="5" t="s">
        <v>12</v>
      </c>
      <c r="AG62" s="5" t="s">
        <v>152</v>
      </c>
      <c r="AH62" s="5" t="s">
        <v>153</v>
      </c>
      <c r="AI62" s="5" t="s">
        <v>15</v>
      </c>
      <c r="AJ62" s="5" t="s">
        <v>16</v>
      </c>
      <c r="AK62" s="6" t="s">
        <v>17</v>
      </c>
    </row>
    <row r="63" spans="1:37" s="443" customFormat="1" x14ac:dyDescent="0.2">
      <c r="A63" s="355" t="s">
        <v>155</v>
      </c>
      <c r="B63" s="352" t="s">
        <v>151</v>
      </c>
      <c r="C63" s="348">
        <v>1.2</v>
      </c>
      <c r="D63" s="346">
        <f t="shared" ref="D63:D64" si="127">E63</f>
        <v>41418</v>
      </c>
      <c r="E63" s="350">
        <v>41418</v>
      </c>
      <c r="F63" s="350">
        <v>41418</v>
      </c>
      <c r="G63" s="532">
        <v>93</v>
      </c>
      <c r="H63" s="532">
        <f t="shared" ref="H63" si="128">K63-F63</f>
        <v>81</v>
      </c>
      <c r="I63" s="533">
        <f t="shared" ref="I63:I64" si="129">J63</f>
        <v>41501</v>
      </c>
      <c r="J63" s="350">
        <v>41501</v>
      </c>
      <c r="K63" s="534">
        <v>41499</v>
      </c>
      <c r="M63" s="571">
        <v>35618</v>
      </c>
      <c r="N63" s="568">
        <v>6306.73</v>
      </c>
      <c r="O63" s="568">
        <f>2982.91+1710.52+15.17+667</f>
        <v>5375.6</v>
      </c>
      <c r="P63" s="568">
        <f>7171.96-O63</f>
        <v>1796.3599999999997</v>
      </c>
      <c r="Q63" s="568">
        <v>1057.79</v>
      </c>
      <c r="R63" s="568">
        <f t="shared" ref="R63:R64" si="130">Q63+P63</f>
        <v>2854.1499999999996</v>
      </c>
      <c r="S63" s="568">
        <f t="shared" ref="S63:S64" si="131">R63+O63</f>
        <v>8229.75</v>
      </c>
      <c r="T63" s="22">
        <f t="shared" ref="T63:T64" si="132">N63-S63</f>
        <v>-1923.0200000000004</v>
      </c>
      <c r="V63" s="567">
        <f t="shared" ref="V63:V64" si="133">M63/C63</f>
        <v>29681.666666666668</v>
      </c>
      <c r="W63" s="568">
        <f t="shared" ref="W63:W64" si="134">N63/C63</f>
        <v>5255.6083333333336</v>
      </c>
      <c r="X63" s="566">
        <f t="shared" ref="X63:X64" si="135">O63/C63</f>
        <v>4479.666666666667</v>
      </c>
      <c r="Y63" s="566">
        <f t="shared" ref="Y63:Y64" si="136">P63/C63</f>
        <v>1496.9666666666665</v>
      </c>
      <c r="Z63" s="566">
        <f t="shared" ref="Z63:Z64" si="137">Q63/C63</f>
        <v>881.49166666666667</v>
      </c>
      <c r="AA63" s="568">
        <f t="shared" ref="AA63:AA64" si="138">Z63+Y63</f>
        <v>2378.458333333333</v>
      </c>
      <c r="AB63" s="568">
        <f t="shared" ref="AB63:AB64" si="139">+AA63+X63</f>
        <v>6858.125</v>
      </c>
      <c r="AC63" s="22">
        <f t="shared" ref="AC63:AC64" si="140">W63-AB63</f>
        <v>-1602.5166666666664</v>
      </c>
      <c r="AD63" s="444"/>
      <c r="AE63" s="569">
        <f t="shared" ref="AE63:AE64" si="141">N63/M63</f>
        <v>0.17706580942220224</v>
      </c>
      <c r="AF63" s="568">
        <f t="shared" ref="AF63:AF64" si="142">O63/M63</f>
        <v>0.15092369026896513</v>
      </c>
      <c r="AG63" s="568">
        <f t="shared" ref="AG63:AG64" si="143">P63/M63</f>
        <v>5.0434050199337402E-2</v>
      </c>
      <c r="AH63" s="568">
        <f t="shared" ref="AH63:AH64" si="144">Q63/M63</f>
        <v>2.9698186310292547E-2</v>
      </c>
      <c r="AI63" s="568">
        <f t="shared" ref="AI63:AI64" si="145">AH63+AG63</f>
        <v>8.0132236509629945E-2</v>
      </c>
      <c r="AJ63" s="568">
        <f t="shared" ref="AJ63:AJ64" si="146">+AI63+AF63</f>
        <v>0.23105592677859507</v>
      </c>
      <c r="AK63" s="570">
        <f t="shared" ref="AK63:AK64" si="147">AE63-AJ63</f>
        <v>-5.3990117356392836E-2</v>
      </c>
    </row>
    <row r="64" spans="1:37" s="357" customFormat="1" x14ac:dyDescent="0.2">
      <c r="A64" s="560" t="s">
        <v>177</v>
      </c>
      <c r="B64" s="398" t="s">
        <v>151</v>
      </c>
      <c r="C64" s="561">
        <v>1.3</v>
      </c>
      <c r="D64" s="562">
        <f t="shared" si="127"/>
        <v>41449</v>
      </c>
      <c r="E64" s="563">
        <v>41449</v>
      </c>
      <c r="F64" s="563">
        <v>41452</v>
      </c>
      <c r="G64" s="564">
        <v>98</v>
      </c>
      <c r="H64" s="564">
        <v>78</v>
      </c>
      <c r="I64" s="562">
        <f t="shared" si="129"/>
        <v>41547</v>
      </c>
      <c r="J64" s="563">
        <v>41547</v>
      </c>
      <c r="K64" s="565">
        <v>41530</v>
      </c>
      <c r="L64" s="69"/>
      <c r="M64" s="541">
        <v>23361</v>
      </c>
      <c r="N64" s="538">
        <v>4485.1499999999996</v>
      </c>
      <c r="O64" s="538">
        <f>3388.37+55.41+27.08+347.15</f>
        <v>3818.0099999999998</v>
      </c>
      <c r="P64" s="538">
        <f>6686.33-O64</f>
        <v>2868.32</v>
      </c>
      <c r="Q64" s="538">
        <v>880.73</v>
      </c>
      <c r="R64" s="538">
        <f t="shared" si="130"/>
        <v>3749.05</v>
      </c>
      <c r="S64" s="538">
        <f t="shared" si="131"/>
        <v>7567.0599999999995</v>
      </c>
      <c r="T64" s="52">
        <f t="shared" si="132"/>
        <v>-3081.91</v>
      </c>
      <c r="U64" s="443"/>
      <c r="V64" s="537">
        <f t="shared" si="133"/>
        <v>17970</v>
      </c>
      <c r="W64" s="538">
        <f t="shared" si="134"/>
        <v>3450.1153846153843</v>
      </c>
      <c r="X64" s="536">
        <f t="shared" si="135"/>
        <v>2936.9307692307689</v>
      </c>
      <c r="Y64" s="536">
        <f t="shared" si="136"/>
        <v>2206.4</v>
      </c>
      <c r="Z64" s="536">
        <f t="shared" si="137"/>
        <v>677.48461538461538</v>
      </c>
      <c r="AA64" s="538">
        <f t="shared" si="138"/>
        <v>2883.8846153846152</v>
      </c>
      <c r="AB64" s="538">
        <f t="shared" si="139"/>
        <v>5820.8153846153837</v>
      </c>
      <c r="AC64" s="52">
        <f t="shared" si="140"/>
        <v>-2370.6999999999994</v>
      </c>
      <c r="AD64" s="444"/>
      <c r="AE64" s="539">
        <f t="shared" si="141"/>
        <v>0.19199306536535249</v>
      </c>
      <c r="AF64" s="538">
        <f t="shared" si="142"/>
        <v>0.16343521253371002</v>
      </c>
      <c r="AG64" s="538">
        <f t="shared" si="143"/>
        <v>0.12278241513633835</v>
      </c>
      <c r="AH64" s="538">
        <f t="shared" si="144"/>
        <v>3.7700868969650275E-2</v>
      </c>
      <c r="AI64" s="538">
        <f t="shared" si="145"/>
        <v>0.16048328410598861</v>
      </c>
      <c r="AJ64" s="538">
        <f t="shared" si="146"/>
        <v>0.32391849663969863</v>
      </c>
      <c r="AK64" s="540">
        <f t="shared" si="147"/>
        <v>-0.13192543127434614</v>
      </c>
    </row>
    <row r="65" spans="3:37" s="114" customFormat="1" x14ac:dyDescent="0.2">
      <c r="C65" s="514">
        <f>SUM(C63:C64)</f>
        <v>2.5</v>
      </c>
      <c r="E65" s="515"/>
      <c r="H65" s="516"/>
      <c r="J65" s="515"/>
      <c r="M65" s="517">
        <f>SUM(M63:M64)</f>
        <v>58979</v>
      </c>
      <c r="N65" s="518">
        <f>SUM(N63:N64)</f>
        <v>10791.88</v>
      </c>
      <c r="O65" s="518">
        <f>SUM(O63:O64)</f>
        <v>9193.61</v>
      </c>
      <c r="P65" s="518">
        <f>SUM(P63:P64)</f>
        <v>4664.68</v>
      </c>
      <c r="Q65" s="518">
        <f>SUM(Q63:Q64)</f>
        <v>1938.52</v>
      </c>
      <c r="R65" s="518">
        <f>Q65+P65</f>
        <v>6603.2000000000007</v>
      </c>
      <c r="S65" s="518">
        <f>R65+O65</f>
        <v>15796.810000000001</v>
      </c>
      <c r="T65" s="519">
        <f>N65-S65</f>
        <v>-5004.9300000000021</v>
      </c>
      <c r="U65" s="69"/>
      <c r="V65" s="520">
        <f>M65/C65</f>
        <v>23591.599999999999</v>
      </c>
      <c r="W65" s="518">
        <f>N65/C65</f>
        <v>4316.7519999999995</v>
      </c>
      <c r="X65" s="518">
        <f>O65/C65</f>
        <v>3677.4440000000004</v>
      </c>
      <c r="Y65" s="518">
        <f>P65/C65</f>
        <v>1865.8720000000001</v>
      </c>
      <c r="Z65" s="518">
        <f>Q65/C65</f>
        <v>775.40800000000002</v>
      </c>
      <c r="AA65" s="518">
        <f>Z65+Y65</f>
        <v>2641.28</v>
      </c>
      <c r="AB65" s="518">
        <f>AA65+X65</f>
        <v>6318.7240000000002</v>
      </c>
      <c r="AC65" s="519">
        <f>W65-AB65</f>
        <v>-2001.9720000000007</v>
      </c>
      <c r="AD65" s="69"/>
      <c r="AE65" s="518">
        <f>N65/M65</f>
        <v>0.18297834822563963</v>
      </c>
      <c r="AF65" s="518">
        <f>O65/M65</f>
        <v>0.15587938079655472</v>
      </c>
      <c r="AG65" s="518">
        <f>P65/M65</f>
        <v>7.9090523745740007E-2</v>
      </c>
      <c r="AH65" s="518">
        <f>Q65/M65</f>
        <v>3.2867969955407854E-2</v>
      </c>
      <c r="AI65" s="518">
        <f>AH65+AG65</f>
        <v>0.11195849370114785</v>
      </c>
      <c r="AJ65" s="518">
        <f>AI65+AF65</f>
        <v>0.26783787449770258</v>
      </c>
      <c r="AK65" s="519">
        <f>AE65-AJ65</f>
        <v>-8.4859526272062946E-2</v>
      </c>
    </row>
    <row r="66" spans="3:37" x14ac:dyDescent="0.25">
      <c r="E66" s="69"/>
      <c r="H66" s="69"/>
      <c r="I66" s="69"/>
      <c r="J66" s="69"/>
      <c r="L66" s="69"/>
      <c r="M66" s="69"/>
      <c r="N66" s="69"/>
      <c r="O66" s="69"/>
      <c r="V66" s="433"/>
      <c r="W66" s="69"/>
      <c r="X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</row>
    <row r="67" spans="3:37" s="114" customFormat="1" x14ac:dyDescent="0.2">
      <c r="C67" s="514">
        <f>C65+C60</f>
        <v>9.42</v>
      </c>
      <c r="E67" s="515"/>
      <c r="H67" s="516"/>
      <c r="J67" s="515"/>
      <c r="M67" s="69">
        <f>M65+M60</f>
        <v>339084</v>
      </c>
      <c r="N67" s="740">
        <f>N65+N60</f>
        <v>74819.55</v>
      </c>
      <c r="O67" s="740">
        <f t="shared" ref="O67:R67" si="148">O65+O60</f>
        <v>31964.010000000002</v>
      </c>
      <c r="P67" s="740">
        <f t="shared" si="148"/>
        <v>13755.08</v>
      </c>
      <c r="Q67" s="740">
        <f t="shared" si="148"/>
        <v>6911.15</v>
      </c>
      <c r="R67" s="740">
        <f t="shared" si="148"/>
        <v>20666.23</v>
      </c>
      <c r="S67" s="740">
        <f>R67+O67</f>
        <v>52630.240000000005</v>
      </c>
      <c r="T67" s="741">
        <f>N67-S67</f>
        <v>22189.309999999998</v>
      </c>
      <c r="U67" s="69"/>
      <c r="V67" s="871">
        <f>M67/C67</f>
        <v>35996.178343949046</v>
      </c>
      <c r="W67" s="740">
        <f>N67/C67</f>
        <v>7942.627388535032</v>
      </c>
      <c r="X67" s="742">
        <f>O67/C67</f>
        <v>3393.2070063694268</v>
      </c>
      <c r="Y67" s="740">
        <f>P67/C67</f>
        <v>1460.1995753715498</v>
      </c>
      <c r="Z67" s="740">
        <f>Q67/C67</f>
        <v>733.66772823779195</v>
      </c>
      <c r="AA67" s="742">
        <f>Z67+Y67</f>
        <v>2193.8673036093419</v>
      </c>
      <c r="AB67" s="740">
        <f>AA67+X67</f>
        <v>5587.0743099787687</v>
      </c>
      <c r="AC67" s="741">
        <f>W67-AB67</f>
        <v>2355.5530785562632</v>
      </c>
      <c r="AD67" s="69"/>
      <c r="AE67" s="740">
        <f>N67/M67</f>
        <v>0.22065196234561349</v>
      </c>
      <c r="AF67" s="740">
        <f>O67/M67</f>
        <v>9.4265757157518504E-2</v>
      </c>
      <c r="AG67" s="740">
        <f>P67/M67</f>
        <v>4.0565405622205709E-2</v>
      </c>
      <c r="AH67" s="740">
        <f>Q67/M67</f>
        <v>2.0381822793172192E-2</v>
      </c>
      <c r="AI67" s="740">
        <f>AH67+AG67</f>
        <v>6.0947228415377905E-2</v>
      </c>
      <c r="AJ67" s="740">
        <f>AI67+AF67</f>
        <v>0.15521298557289642</v>
      </c>
      <c r="AK67" s="741">
        <f>AE67-AJ67</f>
        <v>6.5438976772717067E-2</v>
      </c>
    </row>
    <row r="68" spans="3:37" x14ac:dyDescent="0.25">
      <c r="E68" s="69"/>
      <c r="H68" s="69"/>
      <c r="I68" s="69"/>
      <c r="J68" s="69"/>
      <c r="L68" s="69"/>
      <c r="M68" s="69"/>
      <c r="N68" s="69"/>
      <c r="O68" s="69"/>
      <c r="V68" s="433"/>
      <c r="W68" s="69"/>
      <c r="X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</row>
    <row r="69" spans="3:37" x14ac:dyDescent="0.25">
      <c r="E69" s="69"/>
      <c r="H69" s="69"/>
      <c r="I69" s="69"/>
      <c r="J69" s="69"/>
      <c r="L69" s="69"/>
      <c r="M69" s="69"/>
      <c r="N69" s="69"/>
      <c r="O69" s="69"/>
      <c r="V69" s="433"/>
      <c r="W69" s="69"/>
      <c r="X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</row>
    <row r="70" spans="3:37" x14ac:dyDescent="0.25">
      <c r="E70" s="69"/>
      <c r="H70" s="69"/>
      <c r="I70" s="69"/>
      <c r="J70" s="69"/>
      <c r="L70" s="69"/>
      <c r="M70" s="69"/>
      <c r="N70" s="69"/>
      <c r="O70" s="69"/>
      <c r="V70" s="433"/>
      <c r="W70" s="69"/>
      <c r="X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</row>
    <row r="71" spans="3:37" x14ac:dyDescent="0.25">
      <c r="E71" s="69"/>
      <c r="H71" s="69"/>
      <c r="I71" s="69"/>
      <c r="J71" s="69"/>
      <c r="L71" s="69"/>
      <c r="M71" s="69"/>
      <c r="N71" s="69"/>
      <c r="O71" s="69"/>
      <c r="V71" s="433"/>
      <c r="W71" s="69"/>
      <c r="X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</row>
    <row r="72" spans="3:37" x14ac:dyDescent="0.25">
      <c r="E72" s="69"/>
      <c r="H72" s="69"/>
      <c r="I72" s="69"/>
      <c r="J72" s="69"/>
      <c r="L72" s="69"/>
      <c r="M72" s="69"/>
      <c r="N72" s="69"/>
      <c r="O72" s="69"/>
      <c r="V72" s="433"/>
      <c r="W72" s="69"/>
      <c r="X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</row>
    <row r="73" spans="3:37" x14ac:dyDescent="0.25">
      <c r="E73" s="69"/>
      <c r="H73" s="69"/>
      <c r="I73" s="69"/>
      <c r="J73" s="69"/>
      <c r="L73" s="69"/>
      <c r="M73" s="69"/>
      <c r="N73" s="69"/>
      <c r="O73" s="69"/>
      <c r="V73" s="433"/>
      <c r="W73" s="69"/>
      <c r="X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</row>
    <row r="74" spans="3:37" x14ac:dyDescent="0.25">
      <c r="E74" s="69"/>
      <c r="H74" s="69"/>
      <c r="I74" s="69"/>
      <c r="J74" s="69"/>
      <c r="L74" s="69"/>
      <c r="M74" s="69"/>
      <c r="N74" s="69"/>
      <c r="O74" s="69"/>
      <c r="V74" s="433"/>
      <c r="W74" s="69"/>
      <c r="X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</row>
    <row r="75" spans="3:37" x14ac:dyDescent="0.25">
      <c r="E75" s="69"/>
      <c r="H75" s="69"/>
      <c r="I75" s="69"/>
      <c r="J75" s="69"/>
      <c r="L75" s="69"/>
      <c r="M75" s="69"/>
      <c r="N75" s="69"/>
      <c r="O75" s="69"/>
      <c r="V75" s="433"/>
      <c r="W75" s="69"/>
      <c r="X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</row>
    <row r="76" spans="3:37" x14ac:dyDescent="0.25">
      <c r="E76" s="69"/>
      <c r="H76" s="69"/>
      <c r="I76" s="69"/>
      <c r="J76" s="69"/>
      <c r="L76" s="69"/>
      <c r="M76" s="69"/>
      <c r="N76" s="69"/>
      <c r="O76" s="69"/>
      <c r="V76" s="433"/>
      <c r="W76" s="69"/>
      <c r="X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</row>
    <row r="77" spans="3:37" x14ac:dyDescent="0.25">
      <c r="E77" s="69"/>
      <c r="H77" s="69"/>
      <c r="I77" s="69"/>
      <c r="J77" s="69"/>
      <c r="L77" s="69"/>
      <c r="M77" s="69"/>
      <c r="N77" s="69"/>
      <c r="O77" s="69"/>
      <c r="V77" s="433"/>
      <c r="W77" s="69"/>
      <c r="X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</row>
    <row r="78" spans="3:37" x14ac:dyDescent="0.25">
      <c r="E78" s="69"/>
      <c r="H78" s="69"/>
      <c r="I78" s="69"/>
      <c r="J78" s="69"/>
      <c r="L78" s="69"/>
      <c r="M78" s="69"/>
      <c r="N78" s="69"/>
      <c r="O78" s="69"/>
      <c r="V78" s="433"/>
      <c r="W78" s="69"/>
      <c r="X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</row>
    <row r="79" spans="3:37" x14ac:dyDescent="0.25">
      <c r="E79" s="69"/>
      <c r="H79" s="69"/>
      <c r="I79" s="69"/>
      <c r="J79" s="69"/>
      <c r="L79" s="69"/>
      <c r="M79" s="69"/>
      <c r="N79" s="69"/>
      <c r="O79" s="69"/>
      <c r="V79" s="433"/>
      <c r="W79" s="69"/>
      <c r="X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</row>
    <row r="80" spans="3:37" x14ac:dyDescent="0.25">
      <c r="E80" s="69"/>
      <c r="H80" s="69"/>
      <c r="I80" s="69"/>
      <c r="J80" s="69"/>
      <c r="L80" s="69"/>
      <c r="M80" s="69"/>
      <c r="N80" s="69"/>
      <c r="O80" s="69"/>
      <c r="V80" s="433"/>
      <c r="W80" s="69"/>
      <c r="X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</row>
    <row r="81" spans="5:37" x14ac:dyDescent="0.25">
      <c r="E81" s="69"/>
      <c r="H81" s="69"/>
      <c r="I81" s="69"/>
      <c r="J81" s="69"/>
      <c r="L81" s="69"/>
      <c r="M81" s="69"/>
      <c r="N81" s="69"/>
      <c r="O81" s="69"/>
      <c r="V81" s="433"/>
      <c r="W81" s="69"/>
      <c r="X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</row>
    <row r="82" spans="5:37" x14ac:dyDescent="0.25">
      <c r="E82" s="69"/>
      <c r="H82" s="69"/>
      <c r="I82" s="69"/>
      <c r="J82" s="69"/>
      <c r="L82" s="69"/>
      <c r="M82" s="69"/>
      <c r="N82" s="69"/>
      <c r="O82" s="69"/>
      <c r="V82" s="433"/>
      <c r="W82" s="69"/>
      <c r="X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</row>
    <row r="83" spans="5:37" x14ac:dyDescent="0.25">
      <c r="E83" s="69"/>
      <c r="H83" s="69"/>
      <c r="I83" s="69"/>
      <c r="J83" s="69"/>
      <c r="L83" s="69"/>
      <c r="M83" s="69"/>
      <c r="N83" s="69"/>
      <c r="O83" s="69"/>
      <c r="V83" s="433"/>
      <c r="W83" s="69"/>
      <c r="X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</row>
    <row r="84" spans="5:37" x14ac:dyDescent="0.25">
      <c r="E84" s="69"/>
      <c r="H84" s="69"/>
      <c r="I84" s="69"/>
      <c r="J84" s="69"/>
      <c r="L84" s="69"/>
      <c r="M84" s="69"/>
      <c r="N84" s="69"/>
      <c r="O84" s="69"/>
      <c r="V84" s="433"/>
      <c r="W84" s="69"/>
      <c r="X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</row>
    <row r="85" spans="5:37" x14ac:dyDescent="0.25">
      <c r="E85" s="69"/>
      <c r="H85" s="69"/>
      <c r="I85" s="69"/>
      <c r="J85" s="69"/>
      <c r="L85" s="69"/>
      <c r="M85" s="69"/>
      <c r="N85" s="69"/>
      <c r="O85" s="69"/>
      <c r="V85" s="433"/>
      <c r="W85" s="69"/>
      <c r="X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</row>
    <row r="86" spans="5:37" x14ac:dyDescent="0.25">
      <c r="E86" s="69"/>
      <c r="H86" s="69"/>
      <c r="I86" s="69"/>
      <c r="J86" s="69"/>
      <c r="L86" s="69"/>
      <c r="M86" s="69"/>
      <c r="N86" s="69"/>
      <c r="O86" s="69"/>
      <c r="V86" s="433"/>
      <c r="W86" s="69"/>
      <c r="X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</row>
    <row r="87" spans="5:37" x14ac:dyDescent="0.25">
      <c r="E87" s="69"/>
      <c r="H87" s="69"/>
      <c r="I87" s="69"/>
      <c r="J87" s="69"/>
      <c r="L87" s="69"/>
      <c r="M87" s="69"/>
      <c r="N87" s="69"/>
      <c r="O87" s="69"/>
      <c r="V87" s="433"/>
      <c r="W87" s="69"/>
      <c r="X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</row>
    <row r="88" spans="5:37" x14ac:dyDescent="0.25">
      <c r="E88" s="69"/>
      <c r="H88" s="69"/>
      <c r="I88" s="69"/>
      <c r="J88" s="69"/>
      <c r="L88" s="69"/>
      <c r="M88" s="69"/>
      <c r="N88" s="69"/>
      <c r="O88" s="69"/>
      <c r="V88" s="433"/>
      <c r="W88" s="69"/>
      <c r="X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</row>
    <row r="89" spans="5:37" x14ac:dyDescent="0.25">
      <c r="E89" s="69"/>
      <c r="H89" s="69"/>
      <c r="I89" s="69"/>
      <c r="J89" s="69"/>
      <c r="L89" s="69"/>
      <c r="M89" s="69"/>
      <c r="N89" s="69"/>
      <c r="O89" s="69"/>
      <c r="V89" s="433"/>
      <c r="W89" s="69"/>
      <c r="X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</row>
    <row r="90" spans="5:37" x14ac:dyDescent="0.25">
      <c r="E90" s="69"/>
      <c r="H90" s="69"/>
      <c r="I90" s="69"/>
      <c r="J90" s="69"/>
      <c r="L90" s="69"/>
      <c r="M90" s="69"/>
      <c r="N90" s="69"/>
      <c r="O90" s="69"/>
      <c r="V90" s="433"/>
      <c r="W90" s="69"/>
      <c r="X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</row>
    <row r="91" spans="5:37" x14ac:dyDescent="0.25">
      <c r="E91" s="69"/>
      <c r="H91" s="69"/>
      <c r="I91" s="69"/>
      <c r="J91" s="69"/>
      <c r="L91" s="69"/>
      <c r="M91" s="69"/>
      <c r="N91" s="69"/>
      <c r="O91" s="69"/>
      <c r="V91" s="433"/>
      <c r="W91" s="69"/>
      <c r="X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</row>
    <row r="92" spans="5:37" x14ac:dyDescent="0.25">
      <c r="E92" s="69"/>
      <c r="H92" s="69"/>
      <c r="I92" s="69"/>
      <c r="J92" s="69"/>
      <c r="L92" s="69"/>
      <c r="M92" s="69"/>
      <c r="N92" s="69"/>
      <c r="O92" s="69"/>
      <c r="V92" s="433"/>
      <c r="W92" s="69"/>
      <c r="X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</row>
    <row r="93" spans="5:37" x14ac:dyDescent="0.25">
      <c r="E93" s="69"/>
      <c r="H93" s="69"/>
      <c r="I93" s="69"/>
      <c r="J93" s="69"/>
      <c r="L93" s="69"/>
      <c r="M93" s="69"/>
      <c r="N93" s="69"/>
      <c r="O93" s="69"/>
      <c r="V93" s="433"/>
      <c r="W93" s="69"/>
      <c r="X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</row>
    <row r="94" spans="5:37" x14ac:dyDescent="0.25">
      <c r="E94" s="69"/>
      <c r="H94" s="69"/>
      <c r="I94" s="69"/>
      <c r="J94" s="69"/>
      <c r="L94" s="69"/>
      <c r="M94" s="69"/>
      <c r="N94" s="69"/>
      <c r="O94" s="69"/>
      <c r="V94" s="433"/>
      <c r="W94" s="69"/>
      <c r="X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</row>
    <row r="95" spans="5:37" x14ac:dyDescent="0.25">
      <c r="E95" s="69"/>
      <c r="H95" s="69"/>
      <c r="I95" s="69"/>
      <c r="J95" s="69"/>
      <c r="L95" s="69"/>
      <c r="M95" s="69"/>
      <c r="N95" s="69"/>
      <c r="O95" s="69"/>
      <c r="V95" s="433"/>
      <c r="W95" s="69"/>
      <c r="X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</row>
    <row r="96" spans="5:37" x14ac:dyDescent="0.25">
      <c r="E96" s="69"/>
      <c r="H96" s="69"/>
      <c r="I96" s="69"/>
      <c r="J96" s="69"/>
      <c r="L96" s="69"/>
      <c r="M96" s="69"/>
      <c r="N96" s="69"/>
      <c r="O96" s="69"/>
      <c r="V96" s="433"/>
      <c r="W96" s="69"/>
      <c r="X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</row>
    <row r="97" spans="5:37" x14ac:dyDescent="0.25">
      <c r="E97" s="69"/>
      <c r="H97" s="69"/>
      <c r="I97" s="69"/>
      <c r="J97" s="69"/>
      <c r="L97" s="69"/>
      <c r="M97" s="69"/>
      <c r="N97" s="69"/>
      <c r="O97" s="69"/>
      <c r="V97" s="433"/>
      <c r="W97" s="69"/>
      <c r="X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</row>
    <row r="98" spans="5:37" x14ac:dyDescent="0.25">
      <c r="E98" s="69"/>
      <c r="H98" s="69"/>
      <c r="I98" s="69"/>
      <c r="J98" s="69"/>
      <c r="L98" s="69"/>
      <c r="M98" s="69"/>
      <c r="N98" s="69"/>
      <c r="O98" s="69"/>
      <c r="V98" s="433"/>
      <c r="W98" s="69"/>
      <c r="X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</row>
    <row r="99" spans="5:37" x14ac:dyDescent="0.25">
      <c r="E99" s="69"/>
      <c r="H99" s="69"/>
      <c r="I99" s="69"/>
      <c r="J99" s="69"/>
      <c r="L99" s="69"/>
      <c r="M99" s="69"/>
      <c r="N99" s="69"/>
      <c r="O99" s="69"/>
      <c r="V99" s="433"/>
      <c r="W99" s="69"/>
      <c r="X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</row>
    <row r="100" spans="5:37" x14ac:dyDescent="0.25">
      <c r="E100" s="69"/>
      <c r="H100" s="69"/>
      <c r="I100" s="69"/>
      <c r="J100" s="69"/>
      <c r="L100" s="69"/>
      <c r="M100" s="69"/>
      <c r="N100" s="69"/>
      <c r="O100" s="69"/>
      <c r="V100" s="433"/>
      <c r="W100" s="69"/>
      <c r="X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</row>
    <row r="101" spans="5:37" x14ac:dyDescent="0.25">
      <c r="E101" s="69"/>
      <c r="H101" s="69"/>
      <c r="I101" s="69"/>
      <c r="J101" s="69"/>
      <c r="L101" s="69"/>
      <c r="M101" s="69"/>
      <c r="N101" s="69"/>
      <c r="O101" s="69"/>
      <c r="V101" s="433"/>
      <c r="W101" s="69"/>
      <c r="X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</row>
    <row r="102" spans="5:37" x14ac:dyDescent="0.25">
      <c r="E102" s="69"/>
      <c r="H102" s="69"/>
      <c r="I102" s="69"/>
      <c r="J102" s="69"/>
      <c r="L102" s="69"/>
      <c r="M102" s="69"/>
      <c r="N102" s="69"/>
      <c r="O102" s="69"/>
      <c r="V102" s="433"/>
      <c r="W102" s="69"/>
      <c r="X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</row>
    <row r="103" spans="5:37" x14ac:dyDescent="0.25">
      <c r="E103" s="69"/>
      <c r="H103" s="69"/>
      <c r="I103" s="69"/>
      <c r="J103" s="69"/>
      <c r="L103" s="69"/>
      <c r="M103" s="69"/>
      <c r="N103" s="69"/>
      <c r="O103" s="69"/>
      <c r="V103" s="433"/>
      <c r="W103" s="434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</row>
    <row r="104" spans="5:37" x14ac:dyDescent="0.25">
      <c r="E104" s="69"/>
      <c r="H104" s="69"/>
      <c r="I104" s="69"/>
      <c r="J104" s="69"/>
      <c r="L104" s="69"/>
      <c r="M104" s="69"/>
      <c r="N104" s="69"/>
      <c r="O104" s="69"/>
      <c r="V104" s="433"/>
      <c r="W104" s="434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</row>
    <row r="105" spans="5:37" x14ac:dyDescent="0.25">
      <c r="E105" s="69"/>
      <c r="H105" s="69"/>
      <c r="I105" s="69"/>
      <c r="J105" s="69"/>
      <c r="L105" s="69"/>
      <c r="M105" s="69"/>
      <c r="N105" s="69"/>
      <c r="O105" s="69"/>
      <c r="V105" s="433"/>
      <c r="W105" s="434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</row>
    <row r="106" spans="5:37" x14ac:dyDescent="0.25">
      <c r="E106" s="69"/>
      <c r="H106" s="69"/>
      <c r="I106" s="69"/>
      <c r="J106" s="69"/>
      <c r="L106" s="69"/>
      <c r="M106" s="69"/>
      <c r="N106" s="69"/>
      <c r="O106" s="69"/>
      <c r="V106" s="433"/>
      <c r="W106" s="434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</row>
    <row r="107" spans="5:37" x14ac:dyDescent="0.25">
      <c r="E107" s="69"/>
      <c r="H107" s="69"/>
      <c r="I107" s="69"/>
      <c r="J107" s="69"/>
      <c r="L107" s="69"/>
      <c r="M107" s="69"/>
      <c r="N107" s="69"/>
      <c r="O107" s="69"/>
      <c r="V107" s="433"/>
      <c r="W107" s="434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</row>
    <row r="108" spans="5:37" x14ac:dyDescent="0.25">
      <c r="E108" s="69"/>
      <c r="H108" s="69"/>
      <c r="I108" s="69"/>
      <c r="J108" s="69"/>
      <c r="L108" s="69"/>
      <c r="M108" s="69"/>
      <c r="N108" s="69"/>
      <c r="O108" s="69"/>
      <c r="V108" s="433"/>
      <c r="W108" s="434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</row>
    <row r="109" spans="5:37" x14ac:dyDescent="0.25">
      <c r="E109" s="69"/>
      <c r="H109" s="69"/>
      <c r="I109" s="69"/>
      <c r="J109" s="69"/>
      <c r="L109" s="69"/>
      <c r="M109" s="69"/>
      <c r="N109" s="69"/>
      <c r="O109" s="69"/>
      <c r="V109" s="433"/>
      <c r="W109" s="434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</row>
    <row r="110" spans="5:37" x14ac:dyDescent="0.25">
      <c r="E110" s="69"/>
      <c r="H110" s="69"/>
      <c r="I110" s="69"/>
      <c r="J110" s="69"/>
      <c r="L110" s="69"/>
      <c r="M110" s="69"/>
      <c r="N110" s="69"/>
      <c r="O110" s="69"/>
      <c r="V110" s="433"/>
      <c r="W110" s="434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</row>
    <row r="111" spans="5:37" x14ac:dyDescent="0.25">
      <c r="E111" s="69"/>
      <c r="H111" s="69"/>
      <c r="I111" s="69"/>
      <c r="J111" s="69"/>
      <c r="L111" s="69"/>
      <c r="M111" s="69"/>
      <c r="N111" s="69"/>
      <c r="O111" s="69"/>
      <c r="V111" s="433"/>
      <c r="W111" s="434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</row>
    <row r="112" spans="5:37" x14ac:dyDescent="0.25">
      <c r="E112" s="69"/>
      <c r="H112" s="69"/>
      <c r="I112" s="69"/>
      <c r="J112" s="69"/>
      <c r="L112" s="69"/>
      <c r="M112" s="69"/>
      <c r="N112" s="69"/>
      <c r="O112" s="69"/>
      <c r="V112" s="433"/>
      <c r="W112" s="434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</row>
    <row r="113" spans="5:37" x14ac:dyDescent="0.25">
      <c r="E113" s="69"/>
      <c r="H113" s="69"/>
      <c r="I113" s="69"/>
      <c r="J113" s="69"/>
      <c r="L113" s="69"/>
      <c r="M113" s="69"/>
      <c r="N113" s="69"/>
      <c r="O113" s="69"/>
      <c r="V113" s="433"/>
      <c r="W113" s="434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</row>
    <row r="114" spans="5:37" x14ac:dyDescent="0.25">
      <c r="E114" s="69"/>
      <c r="H114" s="69"/>
      <c r="I114" s="69"/>
      <c r="J114" s="69"/>
      <c r="L114" s="69"/>
      <c r="M114" s="69"/>
      <c r="N114" s="69"/>
      <c r="O114" s="69"/>
      <c r="V114" s="433"/>
      <c r="W114" s="434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</row>
    <row r="115" spans="5:37" x14ac:dyDescent="0.25">
      <c r="E115" s="69"/>
      <c r="H115" s="69"/>
      <c r="I115" s="69"/>
      <c r="J115" s="69"/>
      <c r="L115" s="69"/>
      <c r="M115" s="69"/>
      <c r="N115" s="69"/>
      <c r="O115" s="69"/>
      <c r="V115" s="433"/>
      <c r="W115" s="434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</row>
    <row r="116" spans="5:37" x14ac:dyDescent="0.25">
      <c r="E116" s="69"/>
      <c r="H116" s="69"/>
      <c r="I116" s="69"/>
      <c r="J116" s="69"/>
      <c r="L116" s="69"/>
      <c r="M116" s="69"/>
      <c r="N116" s="69"/>
      <c r="O116" s="69"/>
      <c r="V116" s="433"/>
      <c r="W116" s="434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</row>
    <row r="117" spans="5:37" x14ac:dyDescent="0.25">
      <c r="E117" s="69"/>
      <c r="H117" s="69"/>
      <c r="I117" s="69"/>
      <c r="J117" s="69"/>
      <c r="L117" s="69"/>
      <c r="M117" s="69"/>
      <c r="N117" s="69"/>
      <c r="O117" s="69"/>
      <c r="V117" s="433"/>
      <c r="W117" s="434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</row>
    <row r="118" spans="5:37" x14ac:dyDescent="0.25">
      <c r="E118" s="69"/>
      <c r="H118" s="69"/>
      <c r="I118" s="69"/>
      <c r="J118" s="69"/>
      <c r="L118" s="69"/>
      <c r="M118" s="69"/>
      <c r="N118" s="69"/>
      <c r="O118" s="69"/>
      <c r="V118" s="433"/>
      <c r="W118" s="434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</row>
    <row r="119" spans="5:37" x14ac:dyDescent="0.25">
      <c r="E119" s="69"/>
      <c r="H119" s="69"/>
      <c r="I119" s="69"/>
      <c r="J119" s="69"/>
      <c r="L119" s="69"/>
      <c r="M119" s="69"/>
      <c r="N119" s="69"/>
      <c r="O119" s="69"/>
      <c r="V119" s="433"/>
      <c r="W119" s="434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</row>
    <row r="120" spans="5:37" x14ac:dyDescent="0.25">
      <c r="E120" s="69"/>
      <c r="H120" s="69"/>
      <c r="I120" s="69"/>
      <c r="J120" s="69"/>
      <c r="L120" s="69"/>
      <c r="M120" s="69"/>
      <c r="N120" s="69"/>
      <c r="O120" s="69"/>
      <c r="V120" s="433"/>
      <c r="W120" s="434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</row>
    <row r="121" spans="5:37" x14ac:dyDescent="0.25">
      <c r="E121" s="69"/>
      <c r="H121" s="69"/>
      <c r="I121" s="69"/>
      <c r="J121" s="69"/>
      <c r="L121" s="69"/>
      <c r="M121" s="69"/>
      <c r="N121" s="69"/>
      <c r="O121" s="69"/>
      <c r="V121" s="433"/>
      <c r="W121" s="434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</row>
    <row r="122" spans="5:37" x14ac:dyDescent="0.25">
      <c r="E122" s="69"/>
      <c r="H122" s="69"/>
      <c r="I122" s="69"/>
      <c r="J122" s="69"/>
      <c r="L122" s="69"/>
      <c r="M122" s="69"/>
      <c r="N122" s="69"/>
      <c r="O122" s="69"/>
      <c r="V122" s="433"/>
      <c r="W122" s="434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</row>
    <row r="123" spans="5:37" x14ac:dyDescent="0.25">
      <c r="E123" s="69"/>
      <c r="H123" s="69"/>
      <c r="I123" s="69"/>
      <c r="J123" s="69"/>
      <c r="L123" s="69"/>
      <c r="M123" s="69"/>
      <c r="N123" s="69"/>
      <c r="O123" s="69"/>
      <c r="V123" s="433"/>
      <c r="W123" s="434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</row>
    <row r="124" spans="5:37" x14ac:dyDescent="0.25">
      <c r="E124" s="69"/>
      <c r="H124" s="69"/>
      <c r="I124" s="69"/>
      <c r="J124" s="69"/>
      <c r="L124" s="69"/>
      <c r="M124" s="69"/>
      <c r="N124" s="69"/>
      <c r="O124" s="69"/>
      <c r="V124" s="433"/>
      <c r="W124" s="434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</row>
    <row r="125" spans="5:37" x14ac:dyDescent="0.25">
      <c r="E125" s="69"/>
      <c r="H125" s="69"/>
      <c r="I125" s="69"/>
      <c r="J125" s="69"/>
      <c r="L125" s="69"/>
      <c r="M125" s="69"/>
      <c r="N125" s="69"/>
      <c r="O125" s="69"/>
      <c r="V125" s="433"/>
      <c r="W125" s="434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</row>
    <row r="126" spans="5:37" x14ac:dyDescent="0.25">
      <c r="E126" s="69"/>
      <c r="H126" s="69"/>
      <c r="I126" s="69"/>
      <c r="J126" s="69"/>
      <c r="L126" s="69"/>
      <c r="M126" s="69"/>
      <c r="N126" s="69"/>
      <c r="O126" s="69"/>
      <c r="V126" s="433"/>
      <c r="W126" s="434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</row>
    <row r="127" spans="5:37" x14ac:dyDescent="0.25">
      <c r="E127" s="69"/>
      <c r="H127" s="69"/>
      <c r="I127" s="69"/>
      <c r="J127" s="69"/>
      <c r="L127" s="69"/>
      <c r="M127" s="69"/>
      <c r="N127" s="69"/>
      <c r="O127" s="69"/>
      <c r="V127" s="433"/>
      <c r="W127" s="434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</row>
    <row r="128" spans="5:37" x14ac:dyDescent="0.25">
      <c r="E128" s="69"/>
      <c r="H128" s="69"/>
      <c r="I128" s="69"/>
      <c r="J128" s="69"/>
      <c r="L128" s="69"/>
      <c r="M128" s="69"/>
      <c r="N128" s="69"/>
      <c r="O128" s="69"/>
      <c r="V128" s="433"/>
      <c r="W128" s="434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</row>
    <row r="129" spans="5:37" x14ac:dyDescent="0.25">
      <c r="E129" s="69"/>
      <c r="H129" s="69"/>
      <c r="I129" s="69"/>
      <c r="J129" s="69"/>
      <c r="L129" s="69"/>
      <c r="M129" s="69"/>
      <c r="N129" s="69"/>
      <c r="O129" s="69"/>
      <c r="V129" s="433"/>
      <c r="W129" s="434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</row>
    <row r="130" spans="5:37" x14ac:dyDescent="0.25">
      <c r="E130" s="69"/>
      <c r="H130" s="69"/>
      <c r="I130" s="69"/>
      <c r="J130" s="69"/>
      <c r="L130" s="69"/>
      <c r="M130" s="69"/>
      <c r="N130" s="69"/>
      <c r="O130" s="69"/>
      <c r="V130" s="433"/>
      <c r="W130" s="434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</row>
    <row r="131" spans="5:37" x14ac:dyDescent="0.25">
      <c r="E131" s="69"/>
      <c r="H131" s="69"/>
      <c r="I131" s="69"/>
      <c r="J131" s="69"/>
      <c r="L131" s="69"/>
      <c r="M131" s="69"/>
      <c r="N131" s="69"/>
      <c r="O131" s="69"/>
      <c r="V131" s="433"/>
      <c r="W131" s="434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</row>
    <row r="132" spans="5:37" x14ac:dyDescent="0.25">
      <c r="E132" s="69"/>
      <c r="H132" s="69"/>
      <c r="I132" s="69"/>
      <c r="J132" s="69"/>
      <c r="L132" s="69"/>
      <c r="M132" s="69"/>
      <c r="N132" s="69"/>
      <c r="O132" s="69"/>
      <c r="V132" s="433"/>
      <c r="W132" s="434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</row>
    <row r="133" spans="5:37" x14ac:dyDescent="0.25">
      <c r="E133" s="69"/>
      <c r="H133" s="69"/>
      <c r="I133" s="69"/>
      <c r="J133" s="69"/>
      <c r="L133" s="69"/>
      <c r="M133" s="69"/>
      <c r="N133" s="69"/>
      <c r="O133" s="69"/>
      <c r="V133" s="433"/>
      <c r="W133" s="434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</row>
    <row r="134" spans="5:37" x14ac:dyDescent="0.25">
      <c r="E134" s="69"/>
      <c r="H134" s="69"/>
      <c r="I134" s="69"/>
      <c r="J134" s="69"/>
      <c r="L134" s="69"/>
      <c r="M134" s="69"/>
      <c r="N134" s="69"/>
      <c r="O134" s="69"/>
      <c r="V134" s="433"/>
      <c r="W134" s="434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</row>
    <row r="135" spans="5:37" x14ac:dyDescent="0.25">
      <c r="E135" s="69"/>
      <c r="H135" s="69"/>
      <c r="I135" s="69"/>
      <c r="J135" s="69"/>
      <c r="L135" s="69"/>
      <c r="M135" s="69"/>
      <c r="N135" s="69"/>
      <c r="O135" s="69"/>
      <c r="V135" s="433"/>
      <c r="W135" s="434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</row>
    <row r="136" spans="5:37" x14ac:dyDescent="0.25">
      <c r="E136" s="69"/>
      <c r="H136" s="69"/>
      <c r="I136" s="69"/>
      <c r="J136" s="69"/>
      <c r="L136" s="69"/>
      <c r="M136" s="69"/>
      <c r="N136" s="69"/>
      <c r="O136" s="69"/>
      <c r="V136" s="433"/>
      <c r="W136" s="434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</row>
    <row r="137" spans="5:37" x14ac:dyDescent="0.25">
      <c r="E137" s="69"/>
      <c r="H137" s="69"/>
      <c r="I137" s="69"/>
      <c r="J137" s="69"/>
      <c r="L137" s="69"/>
      <c r="M137" s="69"/>
      <c r="N137" s="69"/>
      <c r="O137" s="69"/>
      <c r="V137" s="433"/>
      <c r="W137" s="434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</row>
    <row r="138" spans="5:37" x14ac:dyDescent="0.25">
      <c r="E138" s="69"/>
      <c r="H138" s="69"/>
      <c r="I138" s="69"/>
      <c r="J138" s="69"/>
      <c r="L138" s="69"/>
      <c r="M138" s="69"/>
      <c r="N138" s="69"/>
      <c r="O138" s="69"/>
      <c r="V138" s="433"/>
      <c r="W138" s="434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</row>
    <row r="139" spans="5:37" x14ac:dyDescent="0.25">
      <c r="E139" s="69"/>
      <c r="H139" s="69"/>
      <c r="I139" s="69"/>
      <c r="J139" s="69"/>
      <c r="L139" s="69"/>
      <c r="M139" s="69"/>
      <c r="N139" s="69"/>
      <c r="O139" s="69"/>
      <c r="V139" s="433"/>
      <c r="W139" s="434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</row>
    <row r="140" spans="5:37" x14ac:dyDescent="0.25">
      <c r="E140" s="69"/>
      <c r="H140" s="69"/>
      <c r="I140" s="69"/>
      <c r="J140" s="69"/>
      <c r="L140" s="69"/>
      <c r="M140" s="69"/>
      <c r="N140" s="69"/>
      <c r="O140" s="69"/>
      <c r="V140" s="433"/>
      <c r="W140" s="434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</row>
    <row r="141" spans="5:37" x14ac:dyDescent="0.25">
      <c r="E141" s="69"/>
      <c r="H141" s="69"/>
      <c r="I141" s="69"/>
      <c r="J141" s="69"/>
      <c r="L141" s="69"/>
      <c r="M141" s="69"/>
      <c r="N141" s="69"/>
      <c r="O141" s="69"/>
      <c r="V141" s="433"/>
      <c r="W141" s="434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</row>
    <row r="142" spans="5:37" x14ac:dyDescent="0.25">
      <c r="E142" s="69"/>
      <c r="H142" s="69"/>
      <c r="I142" s="69"/>
      <c r="J142" s="69"/>
      <c r="L142" s="69"/>
      <c r="M142" s="69"/>
      <c r="N142" s="69"/>
      <c r="O142" s="69"/>
      <c r="V142" s="433"/>
      <c r="W142" s="434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</row>
    <row r="143" spans="5:37" x14ac:dyDescent="0.25">
      <c r="E143" s="69"/>
      <c r="H143" s="69"/>
      <c r="I143" s="69"/>
      <c r="J143" s="69"/>
      <c r="L143" s="69"/>
      <c r="M143" s="69"/>
      <c r="N143" s="69"/>
      <c r="O143" s="69"/>
      <c r="V143" s="433"/>
      <c r="W143" s="434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</row>
    <row r="144" spans="5:37" x14ac:dyDescent="0.25">
      <c r="E144" s="69"/>
      <c r="H144" s="69"/>
      <c r="I144" s="69"/>
      <c r="J144" s="69"/>
      <c r="L144" s="69"/>
      <c r="M144" s="69"/>
      <c r="N144" s="69"/>
      <c r="O144" s="69"/>
      <c r="V144" s="433"/>
      <c r="W144" s="434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</row>
    <row r="145" spans="5:37" x14ac:dyDescent="0.25">
      <c r="E145" s="69"/>
      <c r="H145" s="69"/>
      <c r="I145" s="69"/>
      <c r="J145" s="69"/>
      <c r="L145" s="69"/>
      <c r="M145" s="69"/>
      <c r="N145" s="69"/>
      <c r="O145" s="69"/>
      <c r="V145" s="433"/>
      <c r="W145" s="434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</row>
    <row r="146" spans="5:37" x14ac:dyDescent="0.25">
      <c r="E146" s="69"/>
      <c r="H146" s="69"/>
      <c r="I146" s="69"/>
      <c r="J146" s="69"/>
      <c r="L146" s="69"/>
      <c r="M146" s="69"/>
      <c r="N146" s="69"/>
      <c r="O146" s="69"/>
      <c r="V146" s="433"/>
      <c r="W146" s="434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</row>
    <row r="147" spans="5:37" x14ac:dyDescent="0.25">
      <c r="E147" s="69"/>
      <c r="H147" s="69"/>
      <c r="I147" s="69"/>
      <c r="J147" s="69"/>
      <c r="L147" s="69"/>
      <c r="M147" s="69"/>
      <c r="N147" s="69"/>
      <c r="O147" s="69"/>
      <c r="V147" s="433"/>
      <c r="W147" s="434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</row>
    <row r="148" spans="5:37" x14ac:dyDescent="0.25">
      <c r="E148" s="69"/>
      <c r="H148" s="69"/>
      <c r="I148" s="69"/>
      <c r="J148" s="69"/>
      <c r="L148" s="69"/>
      <c r="M148" s="69"/>
      <c r="N148" s="69"/>
      <c r="O148" s="69"/>
      <c r="V148" s="433"/>
      <c r="W148" s="434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</row>
    <row r="149" spans="5:37" x14ac:dyDescent="0.25">
      <c r="E149" s="69"/>
      <c r="H149" s="69"/>
      <c r="I149" s="69"/>
      <c r="J149" s="69"/>
      <c r="L149" s="69"/>
      <c r="M149" s="69"/>
      <c r="N149" s="69"/>
      <c r="O149" s="69"/>
      <c r="V149" s="433"/>
      <c r="W149" s="434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</row>
    <row r="150" spans="5:37" x14ac:dyDescent="0.25">
      <c r="E150" s="69"/>
      <c r="H150" s="69"/>
      <c r="I150" s="69"/>
      <c r="J150" s="69"/>
      <c r="L150" s="69"/>
      <c r="M150" s="69"/>
      <c r="N150" s="69"/>
      <c r="O150" s="69"/>
      <c r="V150" s="433"/>
      <c r="W150" s="434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</row>
    <row r="151" spans="5:37" x14ac:dyDescent="0.25">
      <c r="E151" s="69"/>
      <c r="H151" s="69"/>
      <c r="I151" s="69"/>
      <c r="J151" s="69"/>
      <c r="L151" s="69"/>
      <c r="M151" s="69"/>
      <c r="N151" s="69"/>
      <c r="O151" s="69"/>
      <c r="V151" s="433"/>
      <c r="W151" s="434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</row>
    <row r="152" spans="5:37" x14ac:dyDescent="0.25">
      <c r="E152" s="69"/>
      <c r="H152" s="69"/>
      <c r="I152" s="69"/>
      <c r="J152" s="69"/>
      <c r="L152" s="69"/>
      <c r="M152" s="69"/>
      <c r="N152" s="69"/>
      <c r="O152" s="69"/>
      <c r="V152" s="433"/>
      <c r="W152" s="434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</row>
    <row r="153" spans="5:37" x14ac:dyDescent="0.25">
      <c r="E153" s="69"/>
      <c r="H153" s="69"/>
      <c r="I153" s="69"/>
      <c r="J153" s="69"/>
      <c r="L153" s="69"/>
      <c r="M153" s="69"/>
      <c r="N153" s="69"/>
      <c r="O153" s="69"/>
      <c r="V153" s="433"/>
      <c r="W153" s="434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</row>
    <row r="154" spans="5:37" x14ac:dyDescent="0.25">
      <c r="E154" s="69"/>
      <c r="H154" s="69"/>
      <c r="I154" s="69"/>
      <c r="J154" s="69"/>
      <c r="L154" s="69"/>
      <c r="M154" s="69"/>
      <c r="N154" s="69"/>
      <c r="O154" s="69"/>
      <c r="V154" s="433"/>
      <c r="W154" s="434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</row>
    <row r="155" spans="5:37" x14ac:dyDescent="0.25">
      <c r="E155" s="69"/>
      <c r="H155" s="69"/>
      <c r="I155" s="69"/>
      <c r="J155" s="69"/>
      <c r="L155" s="69"/>
      <c r="M155" s="69"/>
      <c r="N155" s="69"/>
      <c r="O155" s="69"/>
      <c r="V155" s="433"/>
      <c r="W155" s="434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</row>
    <row r="156" spans="5:37" x14ac:dyDescent="0.25">
      <c r="E156" s="69"/>
      <c r="H156" s="69"/>
      <c r="I156" s="69"/>
      <c r="J156" s="69"/>
      <c r="L156" s="69"/>
      <c r="M156" s="69"/>
      <c r="N156" s="69"/>
      <c r="O156" s="69"/>
      <c r="V156" s="433"/>
      <c r="W156" s="434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</row>
    <row r="157" spans="5:37" x14ac:dyDescent="0.25">
      <c r="E157" s="69"/>
      <c r="H157" s="69"/>
      <c r="I157" s="69"/>
      <c r="J157" s="69"/>
      <c r="L157" s="69"/>
      <c r="M157" s="69"/>
      <c r="N157" s="69"/>
      <c r="O157" s="69"/>
      <c r="V157" s="433"/>
      <c r="W157" s="434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</row>
    <row r="158" spans="5:37" x14ac:dyDescent="0.25">
      <c r="E158" s="69"/>
      <c r="H158" s="69"/>
      <c r="I158" s="69"/>
      <c r="J158" s="69"/>
      <c r="L158" s="69"/>
      <c r="M158" s="69"/>
      <c r="N158" s="69"/>
      <c r="O158" s="69"/>
      <c r="V158" s="433"/>
      <c r="W158" s="434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</row>
    <row r="159" spans="5:37" x14ac:dyDescent="0.25">
      <c r="E159" s="69"/>
      <c r="H159" s="69"/>
      <c r="I159" s="69"/>
      <c r="J159" s="69"/>
      <c r="L159" s="69"/>
      <c r="M159" s="69"/>
      <c r="N159" s="69"/>
      <c r="O159" s="69"/>
      <c r="V159" s="433"/>
      <c r="W159" s="434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</row>
    <row r="160" spans="5:37" x14ac:dyDescent="0.25">
      <c r="E160" s="69"/>
      <c r="H160" s="69"/>
      <c r="I160" s="69"/>
      <c r="J160" s="69"/>
      <c r="L160" s="69"/>
      <c r="M160" s="69"/>
      <c r="N160" s="69"/>
      <c r="O160" s="69"/>
      <c r="V160" s="433"/>
      <c r="W160" s="434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</row>
    <row r="161" spans="5:37" x14ac:dyDescent="0.25">
      <c r="E161" s="69"/>
      <c r="H161" s="69"/>
      <c r="I161" s="69"/>
      <c r="J161" s="69"/>
      <c r="L161" s="69"/>
      <c r="M161" s="69"/>
      <c r="N161" s="69"/>
      <c r="O161" s="69"/>
      <c r="V161" s="433"/>
      <c r="W161" s="434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</row>
    <row r="162" spans="5:37" x14ac:dyDescent="0.25">
      <c r="E162" s="69"/>
      <c r="H162" s="69"/>
      <c r="I162" s="69"/>
      <c r="J162" s="69"/>
      <c r="L162" s="69"/>
      <c r="M162" s="69"/>
      <c r="N162" s="69"/>
      <c r="O162" s="69"/>
      <c r="V162" s="433"/>
      <c r="W162" s="434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</row>
    <row r="163" spans="5:37" x14ac:dyDescent="0.25">
      <c r="E163" s="69"/>
      <c r="H163" s="69"/>
      <c r="I163" s="69"/>
      <c r="J163" s="69"/>
      <c r="L163" s="69"/>
      <c r="M163" s="69"/>
      <c r="N163" s="69"/>
      <c r="O163" s="69"/>
      <c r="V163" s="433"/>
      <c r="W163" s="434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</row>
    <row r="164" spans="5:37" x14ac:dyDescent="0.25">
      <c r="E164" s="69"/>
      <c r="H164" s="69"/>
      <c r="I164" s="69"/>
      <c r="J164" s="69"/>
      <c r="L164" s="69"/>
      <c r="M164" s="69"/>
      <c r="N164" s="69"/>
      <c r="O164" s="69"/>
      <c r="V164" s="433"/>
      <c r="W164" s="434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</row>
    <row r="165" spans="5:37" x14ac:dyDescent="0.25">
      <c r="E165" s="69"/>
      <c r="H165" s="69"/>
      <c r="I165" s="69"/>
      <c r="J165" s="69"/>
      <c r="L165" s="69"/>
      <c r="M165" s="69"/>
      <c r="N165" s="69"/>
      <c r="O165" s="69"/>
      <c r="V165" s="433"/>
      <c r="W165" s="434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</row>
    <row r="166" spans="5:37" x14ac:dyDescent="0.25">
      <c r="E166" s="69"/>
      <c r="H166" s="69"/>
      <c r="I166" s="69"/>
      <c r="J166" s="69"/>
      <c r="L166" s="69"/>
      <c r="M166" s="69"/>
      <c r="N166" s="69"/>
      <c r="O166" s="69"/>
      <c r="V166" s="433"/>
      <c r="W166" s="434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</row>
    <row r="167" spans="5:37" x14ac:dyDescent="0.25">
      <c r="E167" s="69"/>
      <c r="H167" s="69"/>
      <c r="I167" s="69"/>
      <c r="J167" s="69"/>
      <c r="L167" s="69"/>
      <c r="M167" s="69"/>
      <c r="N167" s="69"/>
      <c r="O167" s="69"/>
      <c r="V167" s="433"/>
      <c r="W167" s="434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69"/>
    </row>
    <row r="168" spans="5:37" x14ac:dyDescent="0.25">
      <c r="E168" s="69"/>
      <c r="H168" s="69"/>
      <c r="I168" s="69"/>
      <c r="J168" s="69"/>
      <c r="L168" s="69"/>
      <c r="M168" s="69"/>
      <c r="N168" s="69"/>
      <c r="O168" s="69"/>
      <c r="V168" s="433"/>
      <c r="W168" s="434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</row>
    <row r="169" spans="5:37" x14ac:dyDescent="0.25">
      <c r="E169" s="69"/>
      <c r="H169" s="69"/>
      <c r="I169" s="69"/>
      <c r="J169" s="69"/>
      <c r="L169" s="69"/>
      <c r="M169" s="69"/>
      <c r="N169" s="69"/>
      <c r="O169" s="69"/>
      <c r="V169" s="433"/>
      <c r="W169" s="434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</row>
    <row r="170" spans="5:37" x14ac:dyDescent="0.25">
      <c r="E170" s="69"/>
      <c r="H170" s="69"/>
      <c r="I170" s="69"/>
      <c r="J170" s="69"/>
      <c r="L170" s="69"/>
      <c r="M170" s="69"/>
      <c r="N170" s="69"/>
      <c r="O170" s="69"/>
      <c r="V170" s="433"/>
      <c r="W170" s="434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</row>
    <row r="171" spans="5:37" x14ac:dyDescent="0.25">
      <c r="E171" s="69"/>
      <c r="H171" s="69"/>
      <c r="I171" s="69"/>
      <c r="J171" s="69"/>
      <c r="L171" s="69"/>
      <c r="M171" s="69"/>
      <c r="N171" s="69"/>
      <c r="O171" s="69"/>
      <c r="V171" s="433"/>
      <c r="W171" s="434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</row>
    <row r="172" spans="5:37" x14ac:dyDescent="0.25">
      <c r="E172" s="69"/>
      <c r="H172" s="69"/>
      <c r="I172" s="69"/>
      <c r="J172" s="69"/>
      <c r="L172" s="69"/>
      <c r="M172" s="69"/>
      <c r="N172" s="69"/>
      <c r="O172" s="69"/>
      <c r="V172" s="433"/>
      <c r="W172" s="434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</row>
    <row r="173" spans="5:37" x14ac:dyDescent="0.25">
      <c r="E173" s="69"/>
      <c r="H173" s="69"/>
      <c r="I173" s="69"/>
      <c r="J173" s="69"/>
      <c r="L173" s="69"/>
      <c r="M173" s="69"/>
      <c r="N173" s="69"/>
      <c r="O173" s="69"/>
      <c r="V173" s="433"/>
      <c r="W173" s="434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/>
    </row>
    <row r="174" spans="5:37" x14ac:dyDescent="0.25">
      <c r="E174" s="69"/>
      <c r="H174" s="69"/>
      <c r="I174" s="69"/>
      <c r="J174" s="69"/>
      <c r="L174" s="69"/>
      <c r="M174" s="69"/>
      <c r="N174" s="69"/>
      <c r="O174" s="69"/>
      <c r="V174" s="433"/>
      <c r="W174" s="434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69"/>
    </row>
    <row r="175" spans="5:37" x14ac:dyDescent="0.25">
      <c r="E175" s="69"/>
      <c r="H175" s="69"/>
      <c r="I175" s="69"/>
      <c r="J175" s="69"/>
      <c r="L175" s="69"/>
      <c r="M175" s="69"/>
      <c r="N175" s="69"/>
      <c r="O175" s="69"/>
      <c r="V175" s="433"/>
      <c r="W175" s="434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69"/>
    </row>
    <row r="176" spans="5:37" x14ac:dyDescent="0.25">
      <c r="E176" s="69"/>
      <c r="H176" s="69"/>
      <c r="I176" s="69"/>
      <c r="J176" s="69"/>
      <c r="L176" s="69"/>
      <c r="M176" s="69"/>
      <c r="N176" s="69"/>
      <c r="O176" s="69"/>
      <c r="V176" s="433"/>
      <c r="W176" s="434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69"/>
    </row>
    <row r="177" spans="5:37" x14ac:dyDescent="0.25">
      <c r="E177" s="69"/>
      <c r="H177" s="69"/>
      <c r="I177" s="69"/>
      <c r="J177" s="69"/>
      <c r="L177" s="69"/>
      <c r="M177" s="69"/>
      <c r="N177" s="69"/>
      <c r="O177" s="69"/>
      <c r="V177" s="433"/>
      <c r="W177" s="434"/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  <c r="AK177" s="69"/>
    </row>
    <row r="178" spans="5:37" x14ac:dyDescent="0.25">
      <c r="E178" s="69"/>
      <c r="H178" s="69"/>
      <c r="I178" s="69"/>
      <c r="J178" s="69"/>
      <c r="L178" s="69"/>
      <c r="M178" s="69"/>
      <c r="N178" s="69"/>
      <c r="O178" s="69"/>
      <c r="V178" s="433"/>
      <c r="W178" s="434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  <c r="AK178" s="69"/>
    </row>
    <row r="179" spans="5:37" x14ac:dyDescent="0.25">
      <c r="E179" s="69"/>
      <c r="H179" s="69"/>
      <c r="I179" s="69"/>
      <c r="J179" s="69"/>
      <c r="L179" s="69"/>
      <c r="M179" s="69"/>
      <c r="N179" s="69"/>
      <c r="O179" s="69"/>
      <c r="V179" s="433"/>
      <c r="W179" s="434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  <c r="AK179" s="69"/>
    </row>
    <row r="180" spans="5:37" x14ac:dyDescent="0.25">
      <c r="E180" s="69"/>
      <c r="H180" s="69"/>
      <c r="I180" s="69"/>
      <c r="J180" s="69"/>
      <c r="L180" s="69"/>
      <c r="M180" s="69"/>
      <c r="N180" s="69"/>
      <c r="O180" s="69"/>
      <c r="V180" s="433"/>
      <c r="W180" s="434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</row>
    <row r="181" spans="5:37" x14ac:dyDescent="0.25">
      <c r="E181" s="69"/>
      <c r="H181" s="69"/>
      <c r="I181" s="69"/>
      <c r="J181" s="69"/>
      <c r="L181" s="69"/>
      <c r="M181" s="69"/>
      <c r="N181" s="69"/>
      <c r="O181" s="69"/>
      <c r="V181" s="433"/>
      <c r="W181" s="434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</row>
    <row r="182" spans="5:37" x14ac:dyDescent="0.25">
      <c r="E182" s="69"/>
      <c r="H182" s="69"/>
      <c r="I182" s="69"/>
      <c r="J182" s="69"/>
      <c r="L182" s="69"/>
      <c r="M182" s="69"/>
      <c r="N182" s="69"/>
      <c r="O182" s="69"/>
      <c r="V182" s="433"/>
      <c r="W182" s="434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</row>
    <row r="183" spans="5:37" x14ac:dyDescent="0.25">
      <c r="E183" s="69"/>
      <c r="H183" s="69"/>
      <c r="I183" s="69"/>
      <c r="J183" s="69"/>
      <c r="L183" s="69"/>
      <c r="M183" s="69"/>
      <c r="N183" s="69"/>
      <c r="O183" s="69"/>
      <c r="V183" s="433"/>
      <c r="W183" s="434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</row>
    <row r="184" spans="5:37" x14ac:dyDescent="0.25">
      <c r="E184" s="69"/>
      <c r="H184" s="69"/>
      <c r="I184" s="69"/>
      <c r="J184" s="69"/>
      <c r="L184" s="69"/>
      <c r="M184" s="69"/>
      <c r="N184" s="69"/>
      <c r="O184" s="69"/>
      <c r="V184" s="433"/>
      <c r="W184" s="434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</row>
    <row r="185" spans="5:37" x14ac:dyDescent="0.25">
      <c r="E185" s="69"/>
      <c r="H185" s="69"/>
      <c r="I185" s="69"/>
      <c r="J185" s="69"/>
      <c r="L185" s="69"/>
      <c r="M185" s="69"/>
      <c r="N185" s="69"/>
      <c r="O185" s="69"/>
      <c r="V185" s="433"/>
      <c r="W185" s="434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  <c r="AK185" s="69"/>
    </row>
    <row r="186" spans="5:37" x14ac:dyDescent="0.25">
      <c r="E186" s="69"/>
      <c r="H186" s="69"/>
      <c r="I186" s="69"/>
      <c r="J186" s="69"/>
      <c r="L186" s="69"/>
      <c r="M186" s="69"/>
      <c r="N186" s="69"/>
      <c r="O186" s="69"/>
      <c r="V186" s="433"/>
      <c r="W186" s="434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</row>
    <row r="187" spans="5:37" x14ac:dyDescent="0.25">
      <c r="E187" s="69"/>
      <c r="H187" s="69"/>
      <c r="I187" s="69"/>
      <c r="J187" s="69"/>
      <c r="L187" s="69"/>
      <c r="M187" s="69"/>
      <c r="N187" s="69"/>
      <c r="O187" s="69"/>
      <c r="V187" s="433"/>
      <c r="W187" s="434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  <c r="AK187" s="69"/>
    </row>
    <row r="188" spans="5:37" x14ac:dyDescent="0.25">
      <c r="E188" s="69"/>
      <c r="H188" s="69"/>
      <c r="I188" s="69"/>
      <c r="J188" s="69"/>
      <c r="L188" s="69"/>
      <c r="M188" s="69"/>
      <c r="N188" s="69"/>
      <c r="O188" s="69"/>
      <c r="V188" s="433"/>
      <c r="W188" s="434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  <c r="AK188" s="69"/>
    </row>
    <row r="189" spans="5:37" x14ac:dyDescent="0.25">
      <c r="E189" s="69"/>
      <c r="H189" s="69"/>
      <c r="I189" s="69"/>
      <c r="J189" s="69"/>
      <c r="L189" s="69"/>
      <c r="M189" s="69"/>
      <c r="N189" s="69"/>
      <c r="O189" s="69"/>
      <c r="V189" s="433"/>
      <c r="W189" s="434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</row>
    <row r="190" spans="5:37" x14ac:dyDescent="0.25">
      <c r="E190" s="69"/>
      <c r="H190" s="69"/>
      <c r="I190" s="69"/>
      <c r="J190" s="69"/>
      <c r="L190" s="69"/>
      <c r="M190" s="69"/>
      <c r="N190" s="69"/>
      <c r="O190" s="69"/>
      <c r="V190" s="433"/>
      <c r="W190" s="434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</row>
    <row r="191" spans="5:37" x14ac:dyDescent="0.25">
      <c r="E191" s="69"/>
      <c r="H191" s="69"/>
      <c r="I191" s="69"/>
      <c r="J191" s="69"/>
      <c r="L191" s="69"/>
      <c r="M191" s="69"/>
      <c r="N191" s="69"/>
      <c r="O191" s="69"/>
      <c r="V191" s="433"/>
      <c r="W191" s="434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  <c r="AK191" s="69"/>
    </row>
    <row r="192" spans="5:37" x14ac:dyDescent="0.25">
      <c r="E192" s="69"/>
      <c r="H192" s="69"/>
      <c r="I192" s="69"/>
      <c r="J192" s="69"/>
      <c r="L192" s="69"/>
      <c r="M192" s="69"/>
      <c r="N192" s="69"/>
      <c r="O192" s="69"/>
      <c r="V192" s="433"/>
      <c r="W192" s="434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</row>
    <row r="193" spans="5:37" x14ac:dyDescent="0.25">
      <c r="E193" s="69"/>
      <c r="H193" s="69"/>
      <c r="I193" s="69"/>
      <c r="J193" s="69"/>
      <c r="L193" s="69"/>
      <c r="M193" s="69"/>
      <c r="N193" s="69"/>
      <c r="O193" s="69"/>
      <c r="V193" s="433"/>
      <c r="W193" s="434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</row>
    <row r="194" spans="5:37" x14ac:dyDescent="0.25">
      <c r="E194" s="69"/>
      <c r="H194" s="69"/>
      <c r="I194" s="69"/>
      <c r="J194" s="69"/>
      <c r="L194" s="69"/>
      <c r="M194" s="69"/>
      <c r="N194" s="69"/>
      <c r="O194" s="69"/>
      <c r="V194" s="433"/>
      <c r="W194" s="434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</row>
    <row r="195" spans="5:37" x14ac:dyDescent="0.25">
      <c r="E195" s="69"/>
      <c r="H195" s="69"/>
      <c r="I195" s="69"/>
      <c r="J195" s="69"/>
      <c r="L195" s="69"/>
      <c r="M195" s="69"/>
      <c r="N195" s="69"/>
      <c r="O195" s="69"/>
      <c r="V195" s="433"/>
      <c r="W195" s="434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</row>
    <row r="196" spans="5:37" x14ac:dyDescent="0.25">
      <c r="E196" s="69"/>
      <c r="H196" s="69"/>
      <c r="I196" s="69"/>
      <c r="J196" s="69"/>
      <c r="L196" s="69"/>
      <c r="M196" s="69"/>
      <c r="N196" s="69"/>
      <c r="O196" s="69"/>
      <c r="V196" s="433"/>
      <c r="W196" s="434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</row>
    <row r="197" spans="5:37" x14ac:dyDescent="0.25">
      <c r="E197" s="69"/>
      <c r="H197" s="69"/>
      <c r="I197" s="69"/>
      <c r="J197" s="69"/>
      <c r="L197" s="69"/>
      <c r="M197" s="69"/>
      <c r="N197" s="69"/>
      <c r="O197" s="69"/>
      <c r="V197" s="433"/>
      <c r="W197" s="434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  <c r="AK197" s="69"/>
    </row>
    <row r="198" spans="5:37" x14ac:dyDescent="0.25">
      <c r="E198" s="69"/>
      <c r="H198" s="69"/>
      <c r="I198" s="69"/>
      <c r="J198" s="69"/>
      <c r="L198" s="69"/>
      <c r="M198" s="69"/>
      <c r="N198" s="69"/>
      <c r="O198" s="69"/>
      <c r="V198" s="433"/>
      <c r="W198" s="434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</row>
    <row r="199" spans="5:37" x14ac:dyDescent="0.25">
      <c r="E199" s="69"/>
      <c r="H199" s="69"/>
      <c r="I199" s="69"/>
      <c r="J199" s="69"/>
      <c r="L199" s="69"/>
      <c r="M199" s="69"/>
      <c r="N199" s="69"/>
      <c r="O199" s="69"/>
      <c r="V199" s="433"/>
      <c r="W199" s="434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</row>
    <row r="200" spans="5:37" x14ac:dyDescent="0.25">
      <c r="E200" s="69"/>
      <c r="H200" s="69"/>
      <c r="I200" s="69"/>
      <c r="J200" s="69"/>
      <c r="L200" s="69"/>
      <c r="M200" s="69"/>
      <c r="N200" s="69"/>
      <c r="O200" s="69"/>
      <c r="V200" s="433"/>
      <c r="W200" s="434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  <c r="AK200" s="69"/>
    </row>
    <row r="201" spans="5:37" x14ac:dyDescent="0.25">
      <c r="E201" s="69"/>
      <c r="H201" s="69"/>
      <c r="I201" s="69"/>
      <c r="J201" s="69"/>
      <c r="L201" s="69"/>
      <c r="M201" s="69"/>
      <c r="N201" s="69"/>
      <c r="O201" s="69"/>
      <c r="V201" s="433"/>
      <c r="W201" s="434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  <c r="AK201" s="69"/>
    </row>
    <row r="202" spans="5:37" x14ac:dyDescent="0.25">
      <c r="E202" s="69"/>
      <c r="H202" s="69"/>
      <c r="I202" s="69"/>
      <c r="J202" s="69"/>
      <c r="L202" s="69"/>
      <c r="M202" s="69"/>
      <c r="N202" s="69"/>
      <c r="O202" s="69"/>
      <c r="V202" s="433"/>
      <c r="W202" s="434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</row>
    <row r="203" spans="5:37" x14ac:dyDescent="0.25">
      <c r="E203" s="69"/>
      <c r="H203" s="69"/>
      <c r="I203" s="69"/>
      <c r="J203" s="69"/>
      <c r="L203" s="69"/>
      <c r="M203" s="69"/>
      <c r="N203" s="69"/>
      <c r="O203" s="69"/>
      <c r="V203" s="433"/>
      <c r="W203" s="434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</row>
    <row r="204" spans="5:37" x14ac:dyDescent="0.25">
      <c r="E204" s="69"/>
      <c r="H204" s="69"/>
      <c r="I204" s="69"/>
      <c r="J204" s="69"/>
      <c r="L204" s="69"/>
      <c r="M204" s="69"/>
      <c r="N204" s="69"/>
      <c r="O204" s="69"/>
      <c r="V204" s="433"/>
      <c r="W204" s="434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</row>
    <row r="205" spans="5:37" x14ac:dyDescent="0.25">
      <c r="E205" s="69"/>
      <c r="H205" s="69"/>
      <c r="I205" s="69"/>
      <c r="J205" s="69"/>
      <c r="L205" s="69"/>
      <c r="M205" s="69"/>
      <c r="N205" s="69"/>
      <c r="O205" s="69"/>
      <c r="V205" s="433"/>
      <c r="W205" s="434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/>
    </row>
    <row r="206" spans="5:37" x14ac:dyDescent="0.25">
      <c r="E206" s="69"/>
      <c r="H206" s="69"/>
      <c r="I206" s="69"/>
      <c r="J206" s="69"/>
      <c r="L206" s="69"/>
      <c r="M206" s="69"/>
      <c r="N206" s="69"/>
      <c r="O206" s="69"/>
      <c r="V206" s="433"/>
      <c r="W206" s="434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</row>
    <row r="207" spans="5:37" x14ac:dyDescent="0.25">
      <c r="E207" s="69"/>
      <c r="H207" s="69"/>
      <c r="I207" s="69"/>
      <c r="J207" s="69"/>
      <c r="L207" s="69"/>
      <c r="M207" s="69"/>
      <c r="N207" s="69"/>
      <c r="O207" s="69"/>
      <c r="V207" s="433"/>
      <c r="W207" s="434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  <c r="AK207" s="69"/>
    </row>
    <row r="208" spans="5:37" x14ac:dyDescent="0.25">
      <c r="E208" s="69"/>
      <c r="H208" s="69"/>
      <c r="I208" s="69"/>
      <c r="J208" s="69"/>
      <c r="L208" s="69"/>
      <c r="M208" s="69"/>
      <c r="N208" s="69"/>
      <c r="O208" s="69"/>
      <c r="V208" s="433"/>
      <c r="W208" s="434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  <c r="AK208" s="69"/>
    </row>
    <row r="209" spans="5:37" x14ac:dyDescent="0.25">
      <c r="E209" s="69"/>
      <c r="H209" s="69"/>
      <c r="I209" s="69"/>
      <c r="J209" s="69"/>
      <c r="L209" s="69"/>
      <c r="M209" s="69"/>
      <c r="N209" s="69"/>
      <c r="O209" s="69"/>
      <c r="V209" s="433"/>
      <c r="W209" s="434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</row>
    <row r="210" spans="5:37" x14ac:dyDescent="0.25">
      <c r="E210" s="69"/>
      <c r="H210" s="69"/>
      <c r="I210" s="69"/>
      <c r="J210" s="69"/>
      <c r="L210" s="69"/>
      <c r="M210" s="69"/>
      <c r="N210" s="69"/>
      <c r="O210" s="69"/>
      <c r="V210" s="433"/>
      <c r="W210" s="434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</row>
    <row r="211" spans="5:37" x14ac:dyDescent="0.25">
      <c r="E211" s="69"/>
      <c r="H211" s="69"/>
      <c r="I211" s="69"/>
      <c r="J211" s="69"/>
      <c r="L211" s="69"/>
      <c r="M211" s="69"/>
      <c r="N211" s="69"/>
      <c r="O211" s="69"/>
      <c r="V211" s="433"/>
      <c r="W211" s="434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</row>
    <row r="212" spans="5:37" x14ac:dyDescent="0.25">
      <c r="E212" s="69"/>
      <c r="H212" s="69"/>
      <c r="I212" s="69"/>
      <c r="J212" s="69"/>
      <c r="L212" s="69"/>
      <c r="M212" s="69"/>
      <c r="N212" s="69"/>
      <c r="O212" s="69"/>
      <c r="V212" s="433"/>
      <c r="W212" s="434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  <c r="AK212" s="69"/>
    </row>
    <row r="213" spans="5:37" x14ac:dyDescent="0.25">
      <c r="E213" s="69"/>
      <c r="H213" s="69"/>
      <c r="I213" s="69"/>
      <c r="J213" s="69"/>
      <c r="L213" s="69"/>
      <c r="M213" s="69"/>
      <c r="N213" s="69"/>
      <c r="O213" s="69"/>
      <c r="V213" s="433"/>
      <c r="W213" s="434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  <c r="AK213" s="69"/>
    </row>
    <row r="214" spans="5:37" x14ac:dyDescent="0.25">
      <c r="E214" s="69"/>
      <c r="H214" s="69"/>
      <c r="I214" s="69"/>
      <c r="J214" s="69"/>
      <c r="L214" s="69"/>
      <c r="M214" s="69"/>
      <c r="N214" s="69"/>
      <c r="O214" s="69"/>
      <c r="V214" s="433"/>
      <c r="W214" s="434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69"/>
    </row>
    <row r="215" spans="5:37" x14ac:dyDescent="0.25">
      <c r="E215" s="69"/>
      <c r="H215" s="69"/>
      <c r="I215" s="69"/>
      <c r="J215" s="69"/>
      <c r="L215" s="69"/>
      <c r="M215" s="69"/>
      <c r="N215" s="69"/>
      <c r="O215" s="69"/>
      <c r="V215" s="433"/>
      <c r="W215" s="434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  <c r="AK215" s="69"/>
    </row>
    <row r="216" spans="5:37" x14ac:dyDescent="0.25">
      <c r="E216" s="69"/>
      <c r="H216" s="69"/>
      <c r="I216" s="69"/>
      <c r="J216" s="69"/>
      <c r="L216" s="69"/>
      <c r="M216" s="69"/>
      <c r="N216" s="69"/>
      <c r="O216" s="69"/>
      <c r="V216" s="433"/>
      <c r="W216" s="434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</row>
    <row r="217" spans="5:37" x14ac:dyDescent="0.25">
      <c r="E217" s="69"/>
      <c r="H217" s="69"/>
      <c r="I217" s="69"/>
      <c r="J217" s="69"/>
      <c r="L217" s="69"/>
      <c r="M217" s="69"/>
      <c r="N217" s="69"/>
      <c r="O217" s="69"/>
      <c r="V217" s="433"/>
      <c r="W217" s="434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  <c r="AK217" s="69"/>
    </row>
    <row r="218" spans="5:37" x14ac:dyDescent="0.25">
      <c r="E218" s="69"/>
      <c r="H218" s="69"/>
      <c r="I218" s="69"/>
      <c r="J218" s="69"/>
      <c r="L218" s="69"/>
      <c r="M218" s="69"/>
      <c r="N218" s="69"/>
      <c r="O218" s="69"/>
      <c r="V218" s="433"/>
      <c r="W218" s="434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  <c r="AK218" s="69"/>
    </row>
    <row r="219" spans="5:37" x14ac:dyDescent="0.25">
      <c r="E219" s="69"/>
      <c r="H219" s="69"/>
      <c r="I219" s="69"/>
      <c r="J219" s="69"/>
      <c r="L219" s="69"/>
      <c r="M219" s="69"/>
      <c r="N219" s="69"/>
      <c r="O219" s="69"/>
      <c r="V219" s="433"/>
      <c r="W219" s="434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</row>
    <row r="220" spans="5:37" x14ac:dyDescent="0.25">
      <c r="E220" s="69"/>
      <c r="H220" s="69"/>
      <c r="I220" s="69"/>
      <c r="J220" s="69"/>
      <c r="L220" s="69"/>
      <c r="M220" s="69"/>
      <c r="N220" s="69"/>
      <c r="O220" s="69"/>
      <c r="V220" s="433"/>
      <c r="W220" s="434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  <c r="AK220" s="69"/>
    </row>
    <row r="221" spans="5:37" x14ac:dyDescent="0.25">
      <c r="E221" s="69"/>
      <c r="H221" s="69"/>
      <c r="I221" s="69"/>
      <c r="J221" s="69"/>
      <c r="L221" s="69"/>
      <c r="M221" s="69"/>
      <c r="N221" s="69"/>
      <c r="O221" s="69"/>
      <c r="V221" s="433"/>
      <c r="W221" s="434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  <c r="AK221" s="69"/>
    </row>
    <row r="222" spans="5:37" x14ac:dyDescent="0.25">
      <c r="E222" s="69"/>
      <c r="H222" s="69"/>
      <c r="I222" s="69"/>
      <c r="J222" s="69"/>
      <c r="L222" s="69"/>
      <c r="M222" s="69"/>
      <c r="N222" s="69"/>
      <c r="O222" s="69"/>
      <c r="V222" s="433"/>
      <c r="W222" s="434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  <c r="AK222" s="69"/>
    </row>
    <row r="223" spans="5:37" x14ac:dyDescent="0.25">
      <c r="E223" s="69"/>
      <c r="H223" s="69"/>
      <c r="I223" s="69"/>
      <c r="J223" s="69"/>
      <c r="L223" s="69"/>
      <c r="M223" s="69"/>
      <c r="N223" s="69"/>
      <c r="O223" s="69"/>
      <c r="V223" s="433"/>
      <c r="W223" s="434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  <c r="AK223" s="69"/>
    </row>
    <row r="224" spans="5:37" x14ac:dyDescent="0.25">
      <c r="E224" s="69"/>
      <c r="H224" s="69"/>
      <c r="I224" s="69"/>
      <c r="J224" s="69"/>
      <c r="L224" s="69"/>
      <c r="M224" s="69"/>
      <c r="N224" s="69"/>
      <c r="O224" s="69"/>
      <c r="V224" s="433"/>
      <c r="W224" s="434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  <c r="AK224" s="69"/>
    </row>
    <row r="225" spans="5:37" x14ac:dyDescent="0.25">
      <c r="E225" s="69"/>
      <c r="H225" s="69"/>
      <c r="I225" s="69"/>
      <c r="J225" s="69"/>
      <c r="L225" s="69"/>
      <c r="M225" s="69"/>
      <c r="N225" s="69"/>
      <c r="O225" s="69"/>
      <c r="V225" s="433"/>
      <c r="W225" s="434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</row>
    <row r="226" spans="5:37" x14ac:dyDescent="0.25">
      <c r="E226" s="69"/>
      <c r="H226" s="69"/>
      <c r="I226" s="69"/>
      <c r="J226" s="69"/>
      <c r="L226" s="69"/>
      <c r="M226" s="69"/>
      <c r="N226" s="69"/>
      <c r="O226" s="69"/>
      <c r="V226" s="433"/>
      <c r="W226" s="434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  <c r="AK226" s="69"/>
    </row>
    <row r="227" spans="5:37" x14ac:dyDescent="0.25">
      <c r="E227" s="69"/>
      <c r="H227" s="69"/>
      <c r="I227" s="69"/>
      <c r="J227" s="69"/>
      <c r="L227" s="69"/>
      <c r="M227" s="69"/>
      <c r="N227" s="69"/>
      <c r="O227" s="69"/>
      <c r="V227" s="433"/>
      <c r="W227" s="434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/>
    </row>
    <row r="228" spans="5:37" x14ac:dyDescent="0.25">
      <c r="E228" s="69"/>
      <c r="H228" s="69"/>
      <c r="I228" s="69"/>
      <c r="J228" s="69"/>
      <c r="L228" s="69"/>
      <c r="M228" s="69"/>
      <c r="N228" s="69"/>
      <c r="O228" s="69"/>
      <c r="V228" s="433"/>
      <c r="W228" s="434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  <c r="AK228" s="69"/>
    </row>
    <row r="229" spans="5:37" x14ac:dyDescent="0.25">
      <c r="E229" s="69"/>
      <c r="H229" s="69"/>
      <c r="I229" s="69"/>
      <c r="J229" s="69"/>
      <c r="L229" s="69"/>
      <c r="M229" s="69"/>
      <c r="N229" s="69"/>
      <c r="O229" s="69"/>
      <c r="V229" s="433"/>
      <c r="W229" s="434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  <c r="AJ229" s="69"/>
      <c r="AK229" s="69"/>
    </row>
    <row r="230" spans="5:37" x14ac:dyDescent="0.25">
      <c r="E230" s="69"/>
      <c r="H230" s="69"/>
      <c r="I230" s="69"/>
      <c r="J230" s="69"/>
      <c r="L230" s="69"/>
      <c r="M230" s="69"/>
      <c r="N230" s="69"/>
      <c r="O230" s="69"/>
      <c r="V230" s="433"/>
      <c r="W230" s="434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  <c r="AJ230" s="69"/>
      <c r="AK230" s="69"/>
    </row>
    <row r="231" spans="5:37" x14ac:dyDescent="0.25">
      <c r="E231" s="69"/>
      <c r="H231" s="69"/>
      <c r="I231" s="69"/>
      <c r="J231" s="69"/>
      <c r="L231" s="69"/>
      <c r="M231" s="69"/>
      <c r="N231" s="69"/>
      <c r="O231" s="69"/>
      <c r="V231" s="433"/>
      <c r="W231" s="434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  <c r="AK231" s="69"/>
    </row>
    <row r="232" spans="5:37" x14ac:dyDescent="0.25">
      <c r="E232" s="69"/>
      <c r="H232" s="69"/>
      <c r="I232" s="69"/>
      <c r="J232" s="69"/>
      <c r="L232" s="69"/>
      <c r="M232" s="69"/>
      <c r="N232" s="69"/>
      <c r="O232" s="69"/>
      <c r="V232" s="433"/>
      <c r="W232" s="434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  <c r="AK232" s="69"/>
    </row>
    <row r="233" spans="5:37" x14ac:dyDescent="0.25">
      <c r="E233" s="69"/>
      <c r="H233" s="69"/>
      <c r="I233" s="69"/>
      <c r="J233" s="69"/>
      <c r="L233" s="69"/>
      <c r="M233" s="69"/>
      <c r="N233" s="69"/>
      <c r="O233" s="69"/>
      <c r="V233" s="433"/>
      <c r="W233" s="434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  <c r="AK233" s="69"/>
    </row>
    <row r="234" spans="5:37" x14ac:dyDescent="0.25">
      <c r="E234" s="69"/>
      <c r="H234" s="69"/>
      <c r="I234" s="69"/>
      <c r="J234" s="69"/>
      <c r="L234" s="69"/>
      <c r="M234" s="69"/>
      <c r="N234" s="69"/>
      <c r="O234" s="69"/>
      <c r="V234" s="433"/>
      <c r="W234" s="434"/>
      <c r="Z234" s="69"/>
      <c r="AA234" s="69"/>
      <c r="AB234" s="69"/>
      <c r="AC234" s="69"/>
      <c r="AD234" s="69"/>
      <c r="AE234" s="69"/>
      <c r="AF234" s="69"/>
      <c r="AG234" s="69"/>
      <c r="AH234" s="69"/>
      <c r="AI234" s="69"/>
      <c r="AJ234" s="69"/>
      <c r="AK234" s="69"/>
    </row>
    <row r="235" spans="5:37" x14ac:dyDescent="0.25">
      <c r="E235" s="69"/>
      <c r="H235" s="69"/>
      <c r="I235" s="69"/>
      <c r="J235" s="69"/>
      <c r="L235" s="69"/>
      <c r="M235" s="69"/>
      <c r="N235" s="69"/>
      <c r="O235" s="69"/>
      <c r="V235" s="433"/>
      <c r="W235" s="434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  <c r="AK235" s="69"/>
    </row>
    <row r="236" spans="5:37" x14ac:dyDescent="0.25">
      <c r="E236" s="69"/>
      <c r="H236" s="69"/>
      <c r="I236" s="69"/>
      <c r="J236" s="69"/>
      <c r="L236" s="69"/>
      <c r="M236" s="69"/>
      <c r="N236" s="69"/>
      <c r="O236" s="69"/>
      <c r="V236" s="433"/>
      <c r="W236" s="434"/>
      <c r="Z236" s="69"/>
      <c r="AA236" s="69"/>
      <c r="AB236" s="69"/>
      <c r="AC236" s="69"/>
      <c r="AD236" s="69"/>
      <c r="AE236" s="69"/>
      <c r="AF236" s="69"/>
      <c r="AG236" s="69"/>
      <c r="AH236" s="69"/>
      <c r="AI236" s="69"/>
      <c r="AJ236" s="69"/>
      <c r="AK236" s="69"/>
    </row>
    <row r="237" spans="5:37" x14ac:dyDescent="0.25">
      <c r="E237" s="69"/>
      <c r="H237" s="69"/>
      <c r="I237" s="69"/>
      <c r="J237" s="69"/>
      <c r="L237" s="69"/>
      <c r="M237" s="69"/>
      <c r="N237" s="69"/>
      <c r="O237" s="69"/>
      <c r="V237" s="433"/>
      <c r="W237" s="434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  <c r="AK237" s="69"/>
    </row>
    <row r="238" spans="5:37" x14ac:dyDescent="0.25">
      <c r="E238" s="69"/>
      <c r="H238" s="69"/>
      <c r="I238" s="69"/>
      <c r="J238" s="69"/>
      <c r="L238" s="69"/>
      <c r="M238" s="69"/>
      <c r="N238" s="69"/>
      <c r="O238" s="69"/>
      <c r="V238" s="433"/>
      <c r="W238" s="434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  <c r="AK238" s="69"/>
    </row>
    <row r="239" spans="5:37" x14ac:dyDescent="0.25">
      <c r="E239" s="69"/>
      <c r="H239" s="69"/>
      <c r="I239" s="69"/>
      <c r="J239" s="69"/>
      <c r="L239" s="69"/>
      <c r="M239" s="69"/>
      <c r="N239" s="69"/>
      <c r="O239" s="69"/>
      <c r="V239" s="433"/>
      <c r="W239" s="434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  <c r="AK239" s="69"/>
    </row>
    <row r="240" spans="5:37" x14ac:dyDescent="0.25">
      <c r="E240" s="69"/>
      <c r="H240" s="69"/>
      <c r="I240" s="69"/>
      <c r="J240" s="69"/>
      <c r="L240" s="69"/>
      <c r="M240" s="69"/>
      <c r="N240" s="69"/>
      <c r="O240" s="69"/>
      <c r="V240" s="433"/>
      <c r="W240" s="434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  <c r="AK240" s="69"/>
    </row>
    <row r="241" spans="5:37" x14ac:dyDescent="0.25">
      <c r="E241" s="69"/>
      <c r="H241" s="69"/>
      <c r="I241" s="69"/>
      <c r="J241" s="69"/>
      <c r="L241" s="69"/>
      <c r="M241" s="69"/>
      <c r="N241" s="69"/>
      <c r="O241" s="69"/>
      <c r="V241" s="433"/>
      <c r="W241" s="434"/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  <c r="AK241" s="69"/>
    </row>
    <row r="242" spans="5:37" x14ac:dyDescent="0.25">
      <c r="E242" s="69"/>
      <c r="H242" s="69"/>
      <c r="I242" s="69"/>
      <c r="J242" s="69"/>
      <c r="L242" s="69"/>
      <c r="M242" s="69"/>
      <c r="N242" s="69"/>
      <c r="O242" s="69"/>
      <c r="V242" s="433"/>
      <c r="W242" s="434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/>
    </row>
    <row r="243" spans="5:37" x14ac:dyDescent="0.25">
      <c r="E243" s="69"/>
      <c r="H243" s="69"/>
      <c r="I243" s="69"/>
      <c r="J243" s="69"/>
      <c r="L243" s="69"/>
      <c r="M243" s="69"/>
      <c r="N243" s="69"/>
      <c r="O243" s="69"/>
      <c r="V243" s="433"/>
      <c r="W243" s="434"/>
      <c r="Z243" s="69"/>
      <c r="AA243" s="69"/>
      <c r="AB243" s="69"/>
      <c r="AC243" s="69"/>
      <c r="AD243" s="69"/>
      <c r="AE243" s="69"/>
      <c r="AF243" s="69"/>
      <c r="AG243" s="69"/>
      <c r="AH243" s="69"/>
      <c r="AI243" s="69"/>
      <c r="AJ243" s="69"/>
      <c r="AK243" s="69"/>
    </row>
    <row r="244" spans="5:37" x14ac:dyDescent="0.25">
      <c r="E244" s="69"/>
      <c r="H244" s="69"/>
      <c r="I244" s="69"/>
      <c r="J244" s="69"/>
      <c r="L244" s="69"/>
      <c r="M244" s="69"/>
      <c r="N244" s="69"/>
      <c r="O244" s="69"/>
      <c r="V244" s="433"/>
      <c r="W244" s="434"/>
      <c r="Z244" s="69"/>
      <c r="AA244" s="69"/>
      <c r="AB244" s="69"/>
      <c r="AC244" s="69"/>
      <c r="AD244" s="69"/>
      <c r="AE244" s="69"/>
      <c r="AF244" s="69"/>
      <c r="AG244" s="69"/>
      <c r="AH244" s="69"/>
      <c r="AI244" s="69"/>
      <c r="AJ244" s="69"/>
      <c r="AK244" s="69"/>
    </row>
    <row r="245" spans="5:37" x14ac:dyDescent="0.25">
      <c r="E245" s="69"/>
      <c r="H245" s="69"/>
      <c r="I245" s="69"/>
      <c r="J245" s="69"/>
      <c r="L245" s="69"/>
      <c r="M245" s="69"/>
      <c r="N245" s="69"/>
      <c r="O245" s="69"/>
      <c r="V245" s="433"/>
      <c r="W245" s="434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  <c r="AK245" s="69"/>
    </row>
    <row r="246" spans="5:37" x14ac:dyDescent="0.25">
      <c r="E246" s="69"/>
      <c r="H246" s="69"/>
      <c r="I246" s="69"/>
      <c r="J246" s="69"/>
      <c r="L246" s="69"/>
      <c r="M246" s="69"/>
      <c r="N246" s="69"/>
      <c r="O246" s="69"/>
      <c r="V246" s="433"/>
      <c r="W246" s="434"/>
      <c r="Z246" s="69"/>
      <c r="AA246" s="69"/>
      <c r="AB246" s="69"/>
      <c r="AC246" s="69"/>
      <c r="AD246" s="69"/>
      <c r="AE246" s="69"/>
      <c r="AF246" s="69"/>
      <c r="AG246" s="69"/>
      <c r="AH246" s="69"/>
      <c r="AI246" s="69"/>
      <c r="AJ246" s="69"/>
      <c r="AK246" s="69"/>
    </row>
    <row r="247" spans="5:37" x14ac:dyDescent="0.25">
      <c r="E247" s="69"/>
      <c r="H247" s="69"/>
      <c r="I247" s="69"/>
      <c r="J247" s="69"/>
      <c r="L247" s="69"/>
      <c r="M247" s="69"/>
      <c r="N247" s="69"/>
      <c r="O247" s="69"/>
      <c r="V247" s="433"/>
      <c r="W247" s="434"/>
      <c r="Z247" s="69"/>
      <c r="AA247" s="69"/>
      <c r="AB247" s="69"/>
      <c r="AC247" s="69"/>
      <c r="AD247" s="69"/>
      <c r="AE247" s="69"/>
      <c r="AF247" s="69"/>
      <c r="AG247" s="69"/>
      <c r="AH247" s="69"/>
      <c r="AI247" s="69"/>
      <c r="AJ247" s="69"/>
      <c r="AK247" s="69"/>
    </row>
    <row r="248" spans="5:37" x14ac:dyDescent="0.25">
      <c r="E248" s="69"/>
      <c r="H248" s="69"/>
      <c r="I248" s="69"/>
      <c r="J248" s="69"/>
      <c r="L248" s="69"/>
      <c r="M248" s="69"/>
      <c r="N248" s="69"/>
      <c r="O248" s="69"/>
      <c r="V248" s="433"/>
      <c r="W248" s="434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  <c r="AK248" s="69"/>
    </row>
    <row r="249" spans="5:37" x14ac:dyDescent="0.25">
      <c r="E249" s="69"/>
      <c r="H249" s="69"/>
      <c r="I249" s="69"/>
      <c r="J249" s="69"/>
      <c r="L249" s="69"/>
      <c r="M249" s="69"/>
      <c r="N249" s="69"/>
      <c r="O249" s="69"/>
      <c r="V249" s="433"/>
      <c r="W249" s="434"/>
      <c r="Z249" s="69"/>
      <c r="AA249" s="69"/>
      <c r="AB249" s="69"/>
      <c r="AC249" s="69"/>
      <c r="AD249" s="69"/>
      <c r="AE249" s="69"/>
      <c r="AF249" s="69"/>
      <c r="AG249" s="69"/>
      <c r="AH249" s="69"/>
      <c r="AI249" s="69"/>
      <c r="AJ249" s="69"/>
      <c r="AK249" s="69"/>
    </row>
    <row r="250" spans="5:37" x14ac:dyDescent="0.25">
      <c r="E250" s="69"/>
      <c r="H250" s="69"/>
      <c r="I250" s="69"/>
      <c r="J250" s="69"/>
      <c r="L250" s="69"/>
      <c r="M250" s="69"/>
      <c r="N250" s="69"/>
      <c r="O250" s="69"/>
      <c r="V250" s="433"/>
      <c r="W250" s="434"/>
      <c r="Z250" s="69"/>
      <c r="AA250" s="69"/>
      <c r="AB250" s="69"/>
      <c r="AC250" s="69"/>
      <c r="AD250" s="69"/>
      <c r="AE250" s="69"/>
      <c r="AF250" s="69"/>
      <c r="AG250" s="69"/>
      <c r="AH250" s="69"/>
      <c r="AI250" s="69"/>
      <c r="AJ250" s="69"/>
      <c r="AK250" s="69"/>
    </row>
    <row r="251" spans="5:37" x14ac:dyDescent="0.25">
      <c r="E251" s="69"/>
      <c r="H251" s="69"/>
      <c r="I251" s="69"/>
      <c r="J251" s="69"/>
      <c r="L251" s="69"/>
      <c r="M251" s="69"/>
      <c r="N251" s="69"/>
      <c r="O251" s="69"/>
      <c r="V251" s="433"/>
      <c r="W251" s="434"/>
      <c r="Z251" s="69"/>
      <c r="AA251" s="69"/>
      <c r="AB251" s="69"/>
      <c r="AC251" s="69"/>
      <c r="AD251" s="69"/>
      <c r="AE251" s="69"/>
      <c r="AF251" s="69"/>
      <c r="AG251" s="69"/>
      <c r="AH251" s="69"/>
      <c r="AI251" s="69"/>
      <c r="AJ251" s="69"/>
      <c r="AK251" s="69"/>
    </row>
    <row r="252" spans="5:37" x14ac:dyDescent="0.25">
      <c r="E252" s="69"/>
      <c r="H252" s="69"/>
      <c r="I252" s="69"/>
      <c r="J252" s="69"/>
      <c r="L252" s="69"/>
      <c r="M252" s="69"/>
      <c r="N252" s="69"/>
      <c r="O252" s="69"/>
      <c r="V252" s="433"/>
      <c r="W252" s="434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  <c r="AK252" s="69"/>
    </row>
    <row r="253" spans="5:37" x14ac:dyDescent="0.25">
      <c r="E253" s="69"/>
      <c r="H253" s="69"/>
      <c r="I253" s="69"/>
      <c r="J253" s="69"/>
      <c r="L253" s="69"/>
      <c r="M253" s="69"/>
      <c r="N253" s="69"/>
      <c r="O253" s="69"/>
      <c r="V253" s="433"/>
      <c r="W253" s="434"/>
      <c r="Z253" s="69"/>
      <c r="AA253" s="69"/>
      <c r="AB253" s="69"/>
      <c r="AC253" s="69"/>
      <c r="AD253" s="69"/>
      <c r="AE253" s="69"/>
      <c r="AF253" s="69"/>
      <c r="AG253" s="69"/>
      <c r="AH253" s="69"/>
      <c r="AI253" s="69"/>
      <c r="AJ253" s="69"/>
      <c r="AK253" s="69"/>
    </row>
    <row r="254" spans="5:37" x14ac:dyDescent="0.25">
      <c r="E254" s="69"/>
      <c r="H254" s="69"/>
      <c r="I254" s="69"/>
      <c r="J254" s="69"/>
      <c r="L254" s="69"/>
      <c r="M254" s="69"/>
      <c r="N254" s="69"/>
      <c r="O254" s="69"/>
      <c r="V254" s="433"/>
      <c r="W254" s="434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  <c r="AK254" s="69"/>
    </row>
    <row r="255" spans="5:37" x14ac:dyDescent="0.25">
      <c r="E255" s="69"/>
      <c r="H255" s="69"/>
      <c r="I255" s="69"/>
      <c r="J255" s="69"/>
      <c r="L255" s="69"/>
      <c r="M255" s="69"/>
      <c r="N255" s="69"/>
      <c r="O255" s="69"/>
      <c r="V255" s="433"/>
      <c r="W255" s="434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  <c r="AK255" s="69"/>
    </row>
    <row r="256" spans="5:37" x14ac:dyDescent="0.25">
      <c r="E256" s="69"/>
      <c r="H256" s="69"/>
      <c r="I256" s="69"/>
      <c r="J256" s="69"/>
      <c r="L256" s="69"/>
      <c r="M256" s="69"/>
      <c r="N256" s="69"/>
      <c r="O256" s="69"/>
      <c r="V256" s="433"/>
      <c r="W256" s="434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/>
      <c r="AK256" s="69"/>
    </row>
    <row r="257" spans="5:37" x14ac:dyDescent="0.25">
      <c r="E257" s="69"/>
      <c r="H257" s="69"/>
      <c r="I257" s="69"/>
      <c r="J257" s="69"/>
      <c r="L257" s="69"/>
      <c r="M257" s="69"/>
      <c r="N257" s="69"/>
      <c r="O257" s="69"/>
      <c r="V257" s="433"/>
      <c r="W257" s="434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  <c r="AK257" s="69"/>
    </row>
    <row r="258" spans="5:37" x14ac:dyDescent="0.25">
      <c r="E258" s="69"/>
      <c r="H258" s="69"/>
      <c r="I258" s="69"/>
      <c r="J258" s="69"/>
      <c r="L258" s="69"/>
      <c r="M258" s="69"/>
      <c r="N258" s="69"/>
      <c r="O258" s="69"/>
      <c r="V258" s="433"/>
      <c r="W258" s="434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  <c r="AK258" s="69"/>
    </row>
    <row r="259" spans="5:37" x14ac:dyDescent="0.25">
      <c r="E259" s="69"/>
      <c r="H259" s="69"/>
      <c r="I259" s="69"/>
      <c r="J259" s="69"/>
      <c r="L259" s="69"/>
      <c r="M259" s="69"/>
      <c r="N259" s="69"/>
      <c r="O259" s="69"/>
      <c r="V259" s="433"/>
      <c r="W259" s="434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  <c r="AK259" s="69"/>
    </row>
    <row r="260" spans="5:37" x14ac:dyDescent="0.25">
      <c r="E260" s="69"/>
      <c r="H260" s="69"/>
      <c r="I260" s="69"/>
      <c r="J260" s="69"/>
      <c r="L260" s="69"/>
      <c r="M260" s="69"/>
      <c r="N260" s="69"/>
      <c r="O260" s="69"/>
      <c r="V260" s="433"/>
      <c r="W260" s="434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  <c r="AK260" s="69"/>
    </row>
    <row r="261" spans="5:37" x14ac:dyDescent="0.25">
      <c r="E261" s="69"/>
      <c r="H261" s="69"/>
      <c r="I261" s="69"/>
      <c r="J261" s="69"/>
      <c r="L261" s="69"/>
      <c r="M261" s="69"/>
      <c r="N261" s="69"/>
      <c r="O261" s="69"/>
      <c r="V261" s="433"/>
      <c r="W261" s="434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  <c r="AK261" s="69"/>
    </row>
    <row r="262" spans="5:37" x14ac:dyDescent="0.25">
      <c r="E262" s="69"/>
      <c r="H262" s="69"/>
      <c r="I262" s="69"/>
      <c r="J262" s="69"/>
      <c r="L262" s="69"/>
      <c r="M262" s="69"/>
      <c r="N262" s="69"/>
      <c r="O262" s="69"/>
      <c r="V262" s="433"/>
      <c r="W262" s="434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  <c r="AK262" s="69"/>
    </row>
    <row r="263" spans="5:37" x14ac:dyDescent="0.25">
      <c r="E263" s="69"/>
      <c r="H263" s="69"/>
      <c r="I263" s="69"/>
      <c r="J263" s="69"/>
      <c r="L263" s="69"/>
      <c r="M263" s="69"/>
      <c r="N263" s="69"/>
      <c r="O263" s="69"/>
      <c r="V263" s="433"/>
      <c r="W263" s="434"/>
      <c r="Z263" s="69"/>
      <c r="AA263" s="69"/>
      <c r="AB263" s="69"/>
      <c r="AC263" s="69"/>
      <c r="AD263" s="69"/>
      <c r="AE263" s="69"/>
      <c r="AF263" s="69"/>
      <c r="AG263" s="69"/>
      <c r="AH263" s="69"/>
      <c r="AI263" s="69"/>
      <c r="AJ263" s="69"/>
      <c r="AK263" s="69"/>
    </row>
    <row r="264" spans="5:37" x14ac:dyDescent="0.25">
      <c r="E264" s="69"/>
      <c r="H264" s="69"/>
      <c r="I264" s="69"/>
      <c r="J264" s="69"/>
      <c r="L264" s="69"/>
      <c r="M264" s="69"/>
      <c r="N264" s="69"/>
      <c r="O264" s="69"/>
      <c r="V264" s="433"/>
      <c r="W264" s="434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  <c r="AK264" s="69"/>
    </row>
    <row r="265" spans="5:37" x14ac:dyDescent="0.25">
      <c r="E265" s="69"/>
      <c r="H265" s="69"/>
      <c r="I265" s="69"/>
      <c r="J265" s="69"/>
      <c r="L265" s="69"/>
      <c r="M265" s="69"/>
      <c r="N265" s="69"/>
      <c r="O265" s="69"/>
      <c r="V265" s="433"/>
      <c r="W265" s="434"/>
      <c r="Z265" s="69"/>
      <c r="AA265" s="69"/>
      <c r="AB265" s="69"/>
      <c r="AC265" s="69"/>
      <c r="AD265" s="69"/>
      <c r="AE265" s="69"/>
      <c r="AF265" s="69"/>
      <c r="AG265" s="69"/>
      <c r="AH265" s="69"/>
      <c r="AI265" s="69"/>
      <c r="AJ265" s="69"/>
      <c r="AK265" s="69"/>
    </row>
    <row r="266" spans="5:37" x14ac:dyDescent="0.25">
      <c r="E266" s="69"/>
      <c r="H266" s="69"/>
      <c r="I266" s="69"/>
      <c r="J266" s="69"/>
      <c r="L266" s="69"/>
      <c r="M266" s="69"/>
      <c r="N266" s="69"/>
      <c r="O266" s="69"/>
      <c r="V266" s="433"/>
      <c r="W266" s="434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  <c r="AK266" s="69"/>
    </row>
    <row r="267" spans="5:37" x14ac:dyDescent="0.25">
      <c r="E267" s="69"/>
      <c r="H267" s="69"/>
      <c r="I267" s="69"/>
      <c r="J267" s="69"/>
      <c r="L267" s="69"/>
      <c r="M267" s="69"/>
      <c r="N267" s="69"/>
      <c r="O267" s="69"/>
      <c r="V267" s="433"/>
      <c r="W267" s="434"/>
      <c r="Z267" s="69"/>
      <c r="AA267" s="69"/>
      <c r="AB267" s="69"/>
      <c r="AC267" s="69"/>
      <c r="AD267" s="69"/>
      <c r="AE267" s="69"/>
      <c r="AF267" s="69"/>
      <c r="AG267" s="69"/>
      <c r="AH267" s="69"/>
      <c r="AI267" s="69"/>
      <c r="AJ267" s="69"/>
      <c r="AK267" s="69"/>
    </row>
    <row r="268" spans="5:37" x14ac:dyDescent="0.25">
      <c r="E268" s="69"/>
      <c r="H268" s="69"/>
      <c r="I268" s="69"/>
      <c r="J268" s="69"/>
      <c r="L268" s="69"/>
      <c r="M268" s="69"/>
      <c r="N268" s="69"/>
      <c r="O268" s="69"/>
      <c r="V268" s="433"/>
      <c r="W268" s="434"/>
      <c r="Z268" s="69"/>
      <c r="AA268" s="69"/>
      <c r="AB268" s="69"/>
      <c r="AC268" s="69"/>
      <c r="AD268" s="69"/>
      <c r="AE268" s="69"/>
      <c r="AF268" s="69"/>
      <c r="AG268" s="69"/>
      <c r="AH268" s="69"/>
      <c r="AI268" s="69"/>
      <c r="AJ268" s="69"/>
      <c r="AK268" s="69"/>
    </row>
    <row r="269" spans="5:37" x14ac:dyDescent="0.25">
      <c r="E269" s="69"/>
      <c r="H269" s="69"/>
      <c r="I269" s="69"/>
      <c r="J269" s="69"/>
      <c r="L269" s="69"/>
      <c r="M269" s="69"/>
      <c r="N269" s="69"/>
      <c r="O269" s="69"/>
      <c r="V269" s="433"/>
      <c r="W269" s="434"/>
      <c r="Z269" s="69"/>
      <c r="AA269" s="69"/>
      <c r="AB269" s="69"/>
      <c r="AC269" s="69"/>
      <c r="AD269" s="69"/>
      <c r="AE269" s="69"/>
      <c r="AF269" s="69"/>
      <c r="AG269" s="69"/>
      <c r="AH269" s="69"/>
      <c r="AI269" s="69"/>
      <c r="AJ269" s="69"/>
      <c r="AK269" s="69"/>
    </row>
    <row r="270" spans="5:37" x14ac:dyDescent="0.25">
      <c r="E270" s="69"/>
      <c r="H270" s="69"/>
      <c r="I270" s="69"/>
      <c r="J270" s="69"/>
      <c r="L270" s="69"/>
      <c r="M270" s="69"/>
      <c r="N270" s="69"/>
      <c r="O270" s="69"/>
      <c r="V270" s="433"/>
      <c r="W270" s="434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  <c r="AK270" s="69"/>
    </row>
    <row r="271" spans="5:37" x14ac:dyDescent="0.25">
      <c r="E271" s="69"/>
      <c r="H271" s="69"/>
      <c r="I271" s="69"/>
      <c r="J271" s="69"/>
      <c r="L271" s="69"/>
      <c r="M271" s="69"/>
      <c r="N271" s="69"/>
      <c r="O271" s="69"/>
      <c r="V271" s="433"/>
      <c r="W271" s="434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  <c r="AK271" s="69"/>
    </row>
    <row r="272" spans="5:37" x14ac:dyDescent="0.25">
      <c r="E272" s="69"/>
      <c r="H272" s="69"/>
      <c r="I272" s="69"/>
      <c r="J272" s="69"/>
      <c r="L272" s="69"/>
      <c r="M272" s="69"/>
      <c r="N272" s="69"/>
      <c r="O272" s="69"/>
      <c r="V272" s="433"/>
      <c r="W272" s="434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  <c r="AK272" s="69"/>
    </row>
    <row r="273" spans="5:37" x14ac:dyDescent="0.25">
      <c r="E273" s="69"/>
      <c r="H273" s="69"/>
      <c r="I273" s="69"/>
      <c r="J273" s="69"/>
      <c r="L273" s="69"/>
      <c r="M273" s="69"/>
      <c r="N273" s="69"/>
      <c r="O273" s="69"/>
      <c r="V273" s="433"/>
      <c r="W273" s="434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  <c r="AK273" s="69"/>
    </row>
    <row r="274" spans="5:37" x14ac:dyDescent="0.25">
      <c r="E274" s="69"/>
      <c r="H274" s="69"/>
      <c r="I274" s="69"/>
      <c r="J274" s="69"/>
      <c r="L274" s="69"/>
      <c r="M274" s="69"/>
      <c r="N274" s="69"/>
      <c r="O274" s="69"/>
      <c r="V274" s="433"/>
      <c r="W274" s="434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  <c r="AK274" s="69"/>
    </row>
    <row r="275" spans="5:37" x14ac:dyDescent="0.25">
      <c r="E275" s="69"/>
      <c r="H275" s="69"/>
      <c r="I275" s="69"/>
      <c r="J275" s="69"/>
      <c r="L275" s="69"/>
      <c r="M275" s="69"/>
      <c r="N275" s="69"/>
      <c r="O275" s="69"/>
      <c r="V275" s="433"/>
      <c r="W275" s="434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  <c r="AK275" s="69"/>
    </row>
    <row r="276" spans="5:37" x14ac:dyDescent="0.25">
      <c r="E276" s="69"/>
      <c r="H276" s="69"/>
      <c r="I276" s="69"/>
      <c r="J276" s="69"/>
      <c r="L276" s="69"/>
      <c r="M276" s="69"/>
      <c r="N276" s="69"/>
      <c r="O276" s="69"/>
      <c r="V276" s="433"/>
      <c r="W276" s="434"/>
      <c r="Z276" s="69"/>
      <c r="AA276" s="69"/>
      <c r="AB276" s="69"/>
      <c r="AC276" s="69"/>
      <c r="AD276" s="69"/>
      <c r="AE276" s="69"/>
      <c r="AF276" s="69"/>
      <c r="AG276" s="69"/>
      <c r="AH276" s="69"/>
      <c r="AI276" s="69"/>
      <c r="AJ276" s="69"/>
      <c r="AK276" s="69"/>
    </row>
    <row r="277" spans="5:37" x14ac:dyDescent="0.25">
      <c r="E277" s="69"/>
      <c r="H277" s="69"/>
      <c r="I277" s="69"/>
      <c r="J277" s="69"/>
      <c r="L277" s="69"/>
      <c r="M277" s="69"/>
      <c r="N277" s="69"/>
      <c r="O277" s="69"/>
      <c r="V277" s="433"/>
      <c r="W277" s="434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</row>
    <row r="278" spans="5:37" x14ac:dyDescent="0.25">
      <c r="E278" s="69"/>
      <c r="H278" s="69"/>
      <c r="I278" s="69"/>
      <c r="J278" s="69"/>
      <c r="L278" s="69"/>
      <c r="M278" s="69"/>
      <c r="N278" s="69"/>
      <c r="O278" s="69"/>
      <c r="V278" s="433"/>
      <c r="W278" s="434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  <c r="AK278" s="69"/>
    </row>
    <row r="279" spans="5:37" x14ac:dyDescent="0.25">
      <c r="E279" s="69"/>
      <c r="H279" s="69"/>
      <c r="I279" s="69"/>
      <c r="J279" s="69"/>
      <c r="L279" s="69"/>
      <c r="M279" s="69"/>
      <c r="N279" s="69"/>
      <c r="O279" s="69"/>
      <c r="V279" s="433"/>
      <c r="W279" s="434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  <c r="AK279" s="69"/>
    </row>
    <row r="280" spans="5:37" x14ac:dyDescent="0.25">
      <c r="E280" s="69"/>
      <c r="H280" s="69"/>
      <c r="I280" s="69"/>
      <c r="J280" s="69"/>
      <c r="L280" s="69"/>
      <c r="M280" s="69"/>
      <c r="N280" s="69"/>
      <c r="O280" s="69"/>
      <c r="V280" s="433"/>
      <c r="W280" s="434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  <c r="AK280" s="69"/>
    </row>
    <row r="281" spans="5:37" x14ac:dyDescent="0.25">
      <c r="E281" s="69"/>
      <c r="H281" s="69"/>
      <c r="I281" s="69"/>
      <c r="J281" s="69"/>
      <c r="L281" s="69"/>
      <c r="M281" s="69"/>
      <c r="N281" s="69"/>
      <c r="O281" s="69"/>
      <c r="V281" s="433"/>
      <c r="W281" s="434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  <c r="AK281" s="69"/>
    </row>
    <row r="282" spans="5:37" x14ac:dyDescent="0.25">
      <c r="E282" s="69"/>
      <c r="H282" s="69"/>
      <c r="I282" s="69"/>
      <c r="J282" s="69"/>
      <c r="L282" s="69"/>
      <c r="M282" s="69"/>
      <c r="N282" s="69"/>
      <c r="O282" s="69"/>
      <c r="V282" s="433"/>
      <c r="W282" s="434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  <c r="AK282" s="69"/>
    </row>
    <row r="283" spans="5:37" x14ac:dyDescent="0.25">
      <c r="E283" s="69"/>
      <c r="H283" s="69"/>
      <c r="I283" s="69"/>
      <c r="J283" s="69"/>
      <c r="L283" s="69"/>
      <c r="M283" s="69"/>
      <c r="N283" s="69"/>
      <c r="O283" s="69"/>
      <c r="V283" s="433"/>
      <c r="W283" s="434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  <c r="AK283" s="69"/>
    </row>
    <row r="284" spans="5:37" x14ac:dyDescent="0.25">
      <c r="E284" s="69"/>
      <c r="H284" s="69"/>
      <c r="I284" s="69"/>
      <c r="J284" s="69"/>
      <c r="L284" s="69"/>
      <c r="M284" s="69"/>
      <c r="N284" s="69"/>
      <c r="O284" s="69"/>
      <c r="V284" s="433"/>
      <c r="W284" s="434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  <c r="AK284" s="69"/>
    </row>
    <row r="285" spans="5:37" x14ac:dyDescent="0.25">
      <c r="E285" s="69"/>
      <c r="H285" s="69"/>
      <c r="I285" s="69"/>
      <c r="J285" s="69"/>
      <c r="L285" s="69"/>
      <c r="M285" s="69"/>
      <c r="N285" s="69"/>
      <c r="O285" s="69"/>
      <c r="V285" s="433"/>
      <c r="W285" s="434"/>
      <c r="Z285" s="69"/>
      <c r="AA285" s="69"/>
      <c r="AB285" s="69"/>
      <c r="AC285" s="69"/>
      <c r="AD285" s="69"/>
      <c r="AE285" s="69"/>
      <c r="AF285" s="69"/>
      <c r="AG285" s="69"/>
      <c r="AH285" s="69"/>
      <c r="AI285" s="69"/>
      <c r="AJ285" s="69"/>
      <c r="AK285" s="69"/>
    </row>
    <row r="286" spans="5:37" x14ac:dyDescent="0.25">
      <c r="E286" s="69"/>
      <c r="H286" s="69"/>
      <c r="I286" s="69"/>
      <c r="J286" s="69"/>
      <c r="L286" s="69"/>
      <c r="M286" s="69"/>
      <c r="N286" s="69"/>
      <c r="O286" s="69"/>
      <c r="V286" s="433"/>
      <c r="W286" s="434"/>
      <c r="Z286" s="69"/>
      <c r="AA286" s="69"/>
      <c r="AB286" s="69"/>
      <c r="AC286" s="69"/>
      <c r="AD286" s="69"/>
      <c r="AE286" s="69"/>
      <c r="AF286" s="69"/>
      <c r="AG286" s="69"/>
      <c r="AH286" s="69"/>
      <c r="AI286" s="69"/>
      <c r="AJ286" s="69"/>
      <c r="AK286" s="69"/>
    </row>
    <row r="287" spans="5:37" x14ac:dyDescent="0.25">
      <c r="E287" s="69"/>
      <c r="H287" s="69"/>
      <c r="I287" s="69"/>
      <c r="J287" s="69"/>
      <c r="L287" s="69"/>
      <c r="M287" s="69"/>
      <c r="N287" s="69"/>
      <c r="O287" s="69"/>
      <c r="V287" s="433"/>
      <c r="W287" s="434"/>
      <c r="Z287" s="69"/>
      <c r="AA287" s="69"/>
      <c r="AB287" s="69"/>
      <c r="AC287" s="69"/>
      <c r="AD287" s="69"/>
      <c r="AE287" s="69"/>
      <c r="AF287" s="69"/>
      <c r="AG287" s="69"/>
      <c r="AH287" s="69"/>
      <c r="AI287" s="69"/>
      <c r="AJ287" s="69"/>
      <c r="AK287" s="69"/>
    </row>
    <row r="288" spans="5:37" x14ac:dyDescent="0.25">
      <c r="E288" s="69"/>
      <c r="H288" s="69"/>
      <c r="I288" s="69"/>
      <c r="J288" s="69"/>
      <c r="L288" s="69"/>
      <c r="M288" s="69"/>
      <c r="N288" s="69"/>
      <c r="O288" s="69"/>
      <c r="V288" s="433"/>
      <c r="W288" s="434"/>
      <c r="Z288" s="69"/>
      <c r="AA288" s="69"/>
      <c r="AB288" s="69"/>
      <c r="AC288" s="69"/>
      <c r="AD288" s="69"/>
      <c r="AE288" s="69"/>
      <c r="AF288" s="69"/>
      <c r="AG288" s="69"/>
      <c r="AH288" s="69"/>
      <c r="AI288" s="69"/>
      <c r="AJ288" s="69"/>
      <c r="AK288" s="69"/>
    </row>
    <row r="289" spans="5:37" x14ac:dyDescent="0.25">
      <c r="E289" s="69"/>
      <c r="H289" s="69"/>
      <c r="I289" s="69"/>
      <c r="J289" s="69"/>
      <c r="L289" s="69"/>
      <c r="M289" s="69"/>
      <c r="N289" s="69"/>
      <c r="O289" s="69"/>
      <c r="V289" s="433"/>
      <c r="W289" s="434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  <c r="AK289" s="69"/>
    </row>
    <row r="290" spans="5:37" x14ac:dyDescent="0.25">
      <c r="E290" s="69"/>
      <c r="H290" s="69"/>
      <c r="I290" s="69"/>
      <c r="J290" s="69"/>
      <c r="L290" s="69"/>
      <c r="M290" s="69"/>
      <c r="N290" s="69"/>
      <c r="O290" s="69"/>
      <c r="V290" s="433"/>
      <c r="W290" s="434"/>
      <c r="Z290" s="69"/>
      <c r="AA290" s="69"/>
      <c r="AB290" s="69"/>
      <c r="AC290" s="69"/>
      <c r="AD290" s="69"/>
      <c r="AE290" s="69"/>
      <c r="AF290" s="69"/>
      <c r="AG290" s="69"/>
      <c r="AH290" s="69"/>
      <c r="AI290" s="69"/>
      <c r="AJ290" s="69"/>
      <c r="AK290" s="69"/>
    </row>
    <row r="291" spans="5:37" x14ac:dyDescent="0.25">
      <c r="E291" s="69"/>
      <c r="H291" s="69"/>
      <c r="I291" s="69"/>
      <c r="J291" s="69"/>
      <c r="L291" s="69"/>
      <c r="M291" s="69"/>
      <c r="N291" s="69"/>
      <c r="O291" s="69"/>
      <c r="V291" s="433"/>
      <c r="W291" s="434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  <c r="AK291" s="69"/>
    </row>
    <row r="292" spans="5:37" x14ac:dyDescent="0.25">
      <c r="E292" s="69"/>
      <c r="H292" s="69"/>
      <c r="I292" s="69"/>
      <c r="J292" s="69"/>
      <c r="L292" s="69"/>
      <c r="M292" s="69"/>
      <c r="N292" s="69"/>
      <c r="O292" s="69"/>
      <c r="V292" s="433"/>
      <c r="W292" s="434"/>
      <c r="Z292" s="69"/>
      <c r="AA292" s="69"/>
      <c r="AB292" s="69"/>
      <c r="AC292" s="69"/>
      <c r="AD292" s="69"/>
      <c r="AE292" s="69"/>
      <c r="AF292" s="69"/>
      <c r="AG292" s="69"/>
      <c r="AH292" s="69"/>
      <c r="AI292" s="69"/>
      <c r="AJ292" s="69"/>
      <c r="AK292" s="69"/>
    </row>
    <row r="293" spans="5:37" x14ac:dyDescent="0.25">
      <c r="E293" s="69"/>
      <c r="H293" s="69"/>
      <c r="I293" s="69"/>
      <c r="J293" s="69"/>
      <c r="L293" s="69"/>
      <c r="M293" s="69"/>
      <c r="N293" s="69"/>
      <c r="O293" s="69"/>
      <c r="V293" s="433"/>
      <c r="W293" s="434"/>
      <c r="Z293" s="69"/>
      <c r="AA293" s="69"/>
      <c r="AB293" s="69"/>
      <c r="AC293" s="69"/>
      <c r="AD293" s="69"/>
      <c r="AE293" s="69"/>
      <c r="AF293" s="69"/>
      <c r="AG293" s="69"/>
      <c r="AH293" s="69"/>
      <c r="AI293" s="69"/>
      <c r="AJ293" s="69"/>
      <c r="AK293" s="69"/>
    </row>
    <row r="294" spans="5:37" x14ac:dyDescent="0.25">
      <c r="E294" s="69"/>
      <c r="H294" s="69"/>
      <c r="I294" s="69"/>
      <c r="J294" s="69"/>
      <c r="L294" s="69"/>
      <c r="M294" s="69"/>
      <c r="N294" s="69"/>
      <c r="O294" s="69"/>
      <c r="V294" s="433"/>
      <c r="W294" s="434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  <c r="AK294" s="69"/>
    </row>
    <row r="295" spans="5:37" x14ac:dyDescent="0.25">
      <c r="E295" s="69"/>
      <c r="H295" s="69"/>
      <c r="I295" s="69"/>
      <c r="J295" s="69"/>
      <c r="L295" s="69"/>
      <c r="M295" s="69"/>
      <c r="N295" s="69"/>
      <c r="O295" s="69"/>
      <c r="V295" s="433"/>
      <c r="W295" s="434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  <c r="AK295" s="69"/>
    </row>
    <row r="296" spans="5:37" x14ac:dyDescent="0.25">
      <c r="E296" s="69"/>
      <c r="H296" s="69"/>
      <c r="I296" s="69"/>
      <c r="J296" s="69"/>
      <c r="L296" s="69"/>
      <c r="M296" s="69"/>
      <c r="N296" s="69"/>
      <c r="O296" s="69"/>
      <c r="V296" s="433"/>
      <c r="W296" s="434"/>
      <c r="Z296" s="69"/>
      <c r="AA296" s="69"/>
      <c r="AB296" s="69"/>
      <c r="AC296" s="69"/>
      <c r="AD296" s="69"/>
      <c r="AE296" s="69"/>
      <c r="AF296" s="69"/>
      <c r="AG296" s="69"/>
      <c r="AH296" s="69"/>
      <c r="AI296" s="69"/>
      <c r="AJ296" s="69"/>
      <c r="AK296" s="69"/>
    </row>
    <row r="297" spans="5:37" x14ac:dyDescent="0.25">
      <c r="E297" s="69"/>
      <c r="H297" s="69"/>
      <c r="I297" s="69"/>
      <c r="J297" s="69"/>
      <c r="L297" s="69"/>
      <c r="M297" s="69"/>
      <c r="N297" s="69"/>
      <c r="O297" s="69"/>
      <c r="V297" s="433"/>
      <c r="W297" s="434"/>
      <c r="Z297" s="69"/>
      <c r="AA297" s="69"/>
      <c r="AB297" s="69"/>
      <c r="AC297" s="69"/>
      <c r="AD297" s="69"/>
      <c r="AE297" s="69"/>
      <c r="AF297" s="69"/>
      <c r="AG297" s="69"/>
      <c r="AH297" s="69"/>
      <c r="AI297" s="69"/>
      <c r="AJ297" s="69"/>
      <c r="AK297" s="69"/>
    </row>
    <row r="298" spans="5:37" x14ac:dyDescent="0.25">
      <c r="E298" s="69"/>
      <c r="H298" s="69"/>
      <c r="I298" s="69"/>
      <c r="J298" s="69"/>
      <c r="L298" s="69"/>
      <c r="M298" s="69"/>
      <c r="N298" s="69"/>
      <c r="O298" s="69"/>
      <c r="V298" s="433"/>
      <c r="W298" s="434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  <c r="AK298" s="69"/>
    </row>
    <row r="299" spans="5:37" x14ac:dyDescent="0.25">
      <c r="E299" s="69"/>
      <c r="H299" s="69"/>
      <c r="I299" s="69"/>
      <c r="J299" s="69"/>
      <c r="L299" s="69"/>
      <c r="M299" s="69"/>
      <c r="N299" s="69"/>
      <c r="O299" s="69"/>
      <c r="V299" s="433"/>
      <c r="W299" s="434"/>
      <c r="Z299" s="69"/>
      <c r="AA299" s="69"/>
      <c r="AB299" s="69"/>
      <c r="AC299" s="69"/>
      <c r="AD299" s="69"/>
      <c r="AE299" s="69"/>
      <c r="AF299" s="69"/>
      <c r="AG299" s="69"/>
      <c r="AH299" s="69"/>
      <c r="AI299" s="69"/>
      <c r="AJ299" s="69"/>
      <c r="AK299" s="69"/>
    </row>
    <row r="300" spans="5:37" x14ac:dyDescent="0.25">
      <c r="E300" s="69"/>
      <c r="H300" s="69"/>
      <c r="I300" s="69"/>
      <c r="J300" s="69"/>
      <c r="L300" s="69"/>
      <c r="M300" s="69"/>
      <c r="N300" s="69"/>
      <c r="O300" s="69"/>
      <c r="V300" s="433"/>
      <c r="W300" s="434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  <c r="AK300" s="69"/>
    </row>
    <row r="301" spans="5:37" x14ac:dyDescent="0.25">
      <c r="E301" s="69"/>
      <c r="H301" s="69"/>
      <c r="I301" s="69"/>
      <c r="J301" s="69"/>
      <c r="L301" s="69"/>
      <c r="M301" s="69"/>
      <c r="N301" s="69"/>
      <c r="O301" s="69"/>
      <c r="V301" s="433"/>
      <c r="W301" s="434"/>
      <c r="Z301" s="69"/>
      <c r="AA301" s="69"/>
      <c r="AB301" s="69"/>
      <c r="AC301" s="69"/>
      <c r="AD301" s="69"/>
      <c r="AE301" s="69"/>
      <c r="AF301" s="69"/>
      <c r="AG301" s="69"/>
      <c r="AH301" s="69"/>
      <c r="AI301" s="69"/>
      <c r="AJ301" s="69"/>
      <c r="AK301" s="69"/>
    </row>
    <row r="302" spans="5:37" x14ac:dyDescent="0.25">
      <c r="E302" s="69"/>
      <c r="H302" s="69"/>
      <c r="I302" s="69"/>
      <c r="J302" s="69"/>
      <c r="L302" s="69"/>
      <c r="M302" s="69"/>
      <c r="N302" s="69"/>
      <c r="O302" s="69"/>
      <c r="V302" s="433"/>
      <c r="W302" s="434"/>
      <c r="Z302" s="69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  <c r="AK302" s="69"/>
    </row>
    <row r="303" spans="5:37" x14ac:dyDescent="0.25">
      <c r="E303" s="69"/>
      <c r="H303" s="69"/>
      <c r="I303" s="69"/>
      <c r="J303" s="69"/>
      <c r="L303" s="69"/>
      <c r="M303" s="69"/>
      <c r="N303" s="69"/>
      <c r="O303" s="69"/>
      <c r="V303" s="433"/>
      <c r="W303" s="434"/>
      <c r="Z303" s="69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</row>
    <row r="304" spans="5:37" x14ac:dyDescent="0.25">
      <c r="E304" s="69"/>
      <c r="H304" s="69"/>
      <c r="I304" s="69"/>
      <c r="J304" s="69"/>
      <c r="L304" s="69"/>
      <c r="M304" s="69"/>
      <c r="N304" s="69"/>
      <c r="O304" s="69"/>
      <c r="V304" s="433"/>
      <c r="W304" s="434"/>
      <c r="Z304" s="69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</row>
    <row r="305" spans="5:37" x14ac:dyDescent="0.25">
      <c r="E305" s="69"/>
      <c r="H305" s="69"/>
      <c r="I305" s="69"/>
      <c r="J305" s="69"/>
      <c r="L305" s="69"/>
      <c r="M305" s="69"/>
      <c r="N305" s="69"/>
      <c r="O305" s="69"/>
      <c r="V305" s="433"/>
      <c r="W305" s="434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</row>
    <row r="306" spans="5:37" x14ac:dyDescent="0.25">
      <c r="E306" s="69"/>
      <c r="H306" s="69"/>
      <c r="I306" s="69"/>
      <c r="J306" s="69"/>
      <c r="L306" s="69"/>
      <c r="M306" s="69"/>
      <c r="N306" s="69"/>
      <c r="O306" s="69"/>
      <c r="V306" s="433"/>
      <c r="W306" s="434"/>
      <c r="Z306" s="69"/>
      <c r="AA306" s="69"/>
      <c r="AB306" s="69"/>
      <c r="AC306" s="69"/>
      <c r="AD306" s="69"/>
      <c r="AE306" s="69"/>
      <c r="AF306" s="69"/>
      <c r="AG306" s="69"/>
      <c r="AH306" s="69"/>
      <c r="AI306" s="69"/>
      <c r="AJ306" s="69"/>
      <c r="AK306" s="69"/>
    </row>
    <row r="307" spans="5:37" x14ac:dyDescent="0.25">
      <c r="E307" s="69"/>
      <c r="H307" s="69"/>
      <c r="I307" s="69"/>
      <c r="J307" s="69"/>
      <c r="L307" s="69"/>
      <c r="M307" s="69"/>
      <c r="N307" s="69"/>
      <c r="O307" s="69"/>
      <c r="V307" s="433"/>
      <c r="W307" s="434"/>
      <c r="Z307" s="69"/>
      <c r="AA307" s="69"/>
      <c r="AB307" s="69"/>
      <c r="AC307" s="69"/>
      <c r="AD307" s="69"/>
      <c r="AE307" s="69"/>
      <c r="AF307" s="69"/>
      <c r="AG307" s="69"/>
      <c r="AH307" s="69"/>
      <c r="AI307" s="69"/>
      <c r="AJ307" s="69"/>
      <c r="AK307" s="69"/>
    </row>
    <row r="308" spans="5:37" x14ac:dyDescent="0.25">
      <c r="E308" s="69"/>
      <c r="H308" s="69"/>
      <c r="I308" s="69"/>
      <c r="J308" s="69"/>
      <c r="L308" s="69"/>
      <c r="M308" s="69"/>
      <c r="N308" s="69"/>
      <c r="O308" s="69"/>
      <c r="V308" s="433"/>
      <c r="W308" s="434"/>
      <c r="Z308" s="69"/>
      <c r="AA308" s="69"/>
      <c r="AB308" s="69"/>
      <c r="AC308" s="69"/>
      <c r="AD308" s="69"/>
      <c r="AE308" s="69"/>
      <c r="AF308" s="69"/>
      <c r="AG308" s="69"/>
      <c r="AH308" s="69"/>
      <c r="AI308" s="69"/>
      <c r="AJ308" s="69"/>
      <c r="AK308" s="69"/>
    </row>
    <row r="309" spans="5:37" x14ac:dyDescent="0.25">
      <c r="E309" s="69"/>
      <c r="H309" s="69"/>
      <c r="I309" s="69"/>
      <c r="J309" s="69"/>
      <c r="L309" s="69"/>
      <c r="M309" s="69"/>
      <c r="N309" s="69"/>
      <c r="O309" s="69"/>
      <c r="V309" s="433"/>
      <c r="W309" s="434"/>
      <c r="Z309" s="69"/>
      <c r="AA309" s="69"/>
      <c r="AB309" s="69"/>
      <c r="AC309" s="69"/>
      <c r="AD309" s="69"/>
      <c r="AE309" s="69"/>
      <c r="AF309" s="69"/>
      <c r="AG309" s="69"/>
      <c r="AH309" s="69"/>
      <c r="AI309" s="69"/>
      <c r="AJ309" s="69"/>
      <c r="AK309" s="69"/>
    </row>
    <row r="310" spans="5:37" x14ac:dyDescent="0.25">
      <c r="E310" s="69"/>
      <c r="H310" s="69"/>
      <c r="I310" s="69"/>
      <c r="J310" s="69"/>
      <c r="L310" s="69"/>
      <c r="M310" s="69"/>
      <c r="N310" s="69"/>
      <c r="O310" s="69"/>
      <c r="V310" s="433"/>
      <c r="W310" s="434"/>
      <c r="Z310" s="69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</row>
    <row r="311" spans="5:37" x14ac:dyDescent="0.25">
      <c r="E311" s="69"/>
      <c r="H311" s="69"/>
      <c r="I311" s="69"/>
      <c r="J311" s="69"/>
      <c r="L311" s="69"/>
      <c r="M311" s="69"/>
      <c r="N311" s="69"/>
      <c r="O311" s="69"/>
      <c r="V311" s="433"/>
      <c r="W311" s="434"/>
      <c r="Z311" s="69"/>
      <c r="AA311" s="69"/>
      <c r="AB311" s="69"/>
      <c r="AC311" s="69"/>
      <c r="AD311" s="69"/>
      <c r="AE311" s="69"/>
      <c r="AF311" s="69"/>
      <c r="AG311" s="69"/>
      <c r="AH311" s="69"/>
      <c r="AI311" s="69"/>
      <c r="AJ311" s="69"/>
      <c r="AK311" s="69"/>
    </row>
    <row r="312" spans="5:37" x14ac:dyDescent="0.25">
      <c r="E312" s="69"/>
      <c r="H312" s="69"/>
      <c r="I312" s="69"/>
      <c r="J312" s="69"/>
      <c r="L312" s="69"/>
      <c r="M312" s="69"/>
      <c r="N312" s="69"/>
      <c r="O312" s="69"/>
      <c r="V312" s="433"/>
      <c r="W312" s="434"/>
      <c r="Z312" s="69"/>
      <c r="AA312" s="69"/>
      <c r="AB312" s="69"/>
      <c r="AC312" s="69"/>
      <c r="AD312" s="69"/>
      <c r="AE312" s="69"/>
      <c r="AF312" s="69"/>
      <c r="AG312" s="69"/>
      <c r="AH312" s="69"/>
      <c r="AI312" s="69"/>
      <c r="AJ312" s="69"/>
      <c r="AK312" s="69"/>
    </row>
    <row r="313" spans="5:37" x14ac:dyDescent="0.25">
      <c r="E313" s="69"/>
      <c r="H313" s="69"/>
      <c r="I313" s="69"/>
      <c r="J313" s="69"/>
      <c r="L313" s="69"/>
      <c r="M313" s="69"/>
      <c r="N313" s="69"/>
      <c r="O313" s="69"/>
      <c r="V313" s="433"/>
      <c r="W313" s="434"/>
      <c r="Z313" s="69"/>
      <c r="AA313" s="69"/>
      <c r="AB313" s="69"/>
      <c r="AC313" s="69"/>
      <c r="AD313" s="69"/>
      <c r="AE313" s="69"/>
      <c r="AF313" s="69"/>
      <c r="AG313" s="69"/>
      <c r="AH313" s="69"/>
      <c r="AI313" s="69"/>
      <c r="AJ313" s="69"/>
      <c r="AK313" s="69"/>
    </row>
    <row r="314" spans="5:37" x14ac:dyDescent="0.25">
      <c r="E314" s="69"/>
      <c r="H314" s="69"/>
      <c r="I314" s="69"/>
      <c r="J314" s="69"/>
      <c r="L314" s="69"/>
      <c r="M314" s="69"/>
      <c r="N314" s="69"/>
      <c r="O314" s="69"/>
      <c r="V314" s="433"/>
      <c r="W314" s="434"/>
      <c r="Z314" s="69"/>
      <c r="AA314" s="69"/>
      <c r="AB314" s="69"/>
      <c r="AC314" s="69"/>
      <c r="AD314" s="69"/>
      <c r="AE314" s="69"/>
      <c r="AF314" s="69"/>
      <c r="AG314" s="69"/>
      <c r="AH314" s="69"/>
      <c r="AI314" s="69"/>
      <c r="AJ314" s="69"/>
      <c r="AK314" s="69"/>
    </row>
    <row r="315" spans="5:37" x14ac:dyDescent="0.25">
      <c r="E315" s="69"/>
      <c r="H315" s="69"/>
      <c r="I315" s="69"/>
      <c r="J315" s="69"/>
      <c r="L315" s="69"/>
      <c r="M315" s="69"/>
      <c r="N315" s="69"/>
      <c r="O315" s="69"/>
      <c r="V315" s="433"/>
      <c r="W315" s="434"/>
      <c r="Z315" s="69"/>
      <c r="AA315" s="69"/>
      <c r="AB315" s="69"/>
      <c r="AC315" s="69"/>
      <c r="AD315" s="69"/>
      <c r="AE315" s="69"/>
      <c r="AF315" s="69"/>
      <c r="AG315" s="69"/>
      <c r="AH315" s="69"/>
      <c r="AI315" s="69"/>
      <c r="AJ315" s="69"/>
      <c r="AK315" s="69"/>
    </row>
    <row r="316" spans="5:37" x14ac:dyDescent="0.25">
      <c r="E316" s="69"/>
      <c r="H316" s="69"/>
      <c r="I316" s="69"/>
      <c r="J316" s="69"/>
      <c r="L316" s="69"/>
      <c r="M316" s="69"/>
      <c r="N316" s="69"/>
      <c r="O316" s="69"/>
      <c r="V316" s="433"/>
      <c r="W316" s="434"/>
      <c r="Z316" s="69"/>
      <c r="AA316" s="69"/>
      <c r="AB316" s="69"/>
      <c r="AC316" s="69"/>
      <c r="AD316" s="69"/>
      <c r="AE316" s="69"/>
      <c r="AF316" s="69"/>
      <c r="AG316" s="69"/>
      <c r="AH316" s="69"/>
      <c r="AI316" s="69"/>
      <c r="AJ316" s="69"/>
      <c r="AK316" s="69"/>
    </row>
    <row r="317" spans="5:37" x14ac:dyDescent="0.25">
      <c r="E317" s="69"/>
      <c r="H317" s="69"/>
      <c r="I317" s="69"/>
      <c r="J317" s="69"/>
      <c r="L317" s="69"/>
      <c r="M317" s="69"/>
      <c r="N317" s="69"/>
      <c r="O317" s="69"/>
      <c r="V317" s="433"/>
      <c r="W317" s="434"/>
      <c r="Z317" s="69"/>
      <c r="AA317" s="69"/>
      <c r="AB317" s="69"/>
      <c r="AC317" s="69"/>
      <c r="AD317" s="69"/>
      <c r="AE317" s="69"/>
      <c r="AF317" s="69"/>
      <c r="AG317" s="69"/>
      <c r="AH317" s="69"/>
      <c r="AI317" s="69"/>
      <c r="AJ317" s="69"/>
      <c r="AK317" s="69"/>
    </row>
    <row r="318" spans="5:37" x14ac:dyDescent="0.25">
      <c r="E318" s="69"/>
      <c r="H318" s="69"/>
      <c r="I318" s="69"/>
      <c r="J318" s="69"/>
      <c r="L318" s="69"/>
      <c r="M318" s="69"/>
      <c r="N318" s="69"/>
      <c r="O318" s="69"/>
      <c r="V318" s="433"/>
      <c r="W318" s="434"/>
      <c r="Z318" s="69"/>
      <c r="AA318" s="69"/>
      <c r="AB318" s="69"/>
      <c r="AC318" s="69"/>
      <c r="AD318" s="69"/>
      <c r="AE318" s="69"/>
      <c r="AF318" s="69"/>
      <c r="AG318" s="69"/>
      <c r="AH318" s="69"/>
      <c r="AI318" s="69"/>
      <c r="AJ318" s="69"/>
      <c r="AK318" s="69"/>
    </row>
    <row r="319" spans="5:37" x14ac:dyDescent="0.25">
      <c r="E319" s="69"/>
      <c r="H319" s="69"/>
      <c r="I319" s="69"/>
      <c r="J319" s="69"/>
      <c r="L319" s="69"/>
      <c r="M319" s="69"/>
      <c r="N319" s="69"/>
      <c r="O319" s="69"/>
      <c r="V319" s="433"/>
      <c r="W319" s="434"/>
      <c r="Z319" s="69"/>
      <c r="AA319" s="69"/>
      <c r="AB319" s="69"/>
      <c r="AC319" s="69"/>
      <c r="AD319" s="69"/>
      <c r="AE319" s="69"/>
      <c r="AF319" s="69"/>
      <c r="AG319" s="69"/>
      <c r="AH319" s="69"/>
      <c r="AI319" s="69"/>
      <c r="AJ319" s="69"/>
      <c r="AK319" s="69"/>
    </row>
    <row r="320" spans="5:37" x14ac:dyDescent="0.25">
      <c r="E320" s="69"/>
      <c r="H320" s="69"/>
      <c r="I320" s="69"/>
      <c r="J320" s="69"/>
      <c r="L320" s="69"/>
      <c r="M320" s="69"/>
      <c r="N320" s="69"/>
      <c r="O320" s="69"/>
      <c r="V320" s="433"/>
      <c r="W320" s="434"/>
      <c r="Z320" s="69"/>
      <c r="AA320" s="69"/>
      <c r="AB320" s="69"/>
      <c r="AC320" s="69"/>
      <c r="AD320" s="69"/>
      <c r="AE320" s="69"/>
      <c r="AF320" s="69"/>
      <c r="AG320" s="69"/>
      <c r="AH320" s="69"/>
      <c r="AI320" s="69"/>
      <c r="AJ320" s="69"/>
      <c r="AK320" s="69"/>
    </row>
    <row r="321" spans="5:37" x14ac:dyDescent="0.25">
      <c r="E321" s="69"/>
      <c r="H321" s="69"/>
      <c r="I321" s="69"/>
      <c r="J321" s="69"/>
      <c r="L321" s="69"/>
      <c r="M321" s="69"/>
      <c r="N321" s="69"/>
      <c r="O321" s="69"/>
      <c r="V321" s="433"/>
      <c r="W321" s="434"/>
      <c r="Z321" s="69"/>
      <c r="AA321" s="69"/>
      <c r="AB321" s="69"/>
      <c r="AC321" s="69"/>
      <c r="AD321" s="69"/>
      <c r="AE321" s="69"/>
      <c r="AF321" s="69"/>
      <c r="AG321" s="69"/>
      <c r="AH321" s="69"/>
      <c r="AI321" s="69"/>
      <c r="AJ321" s="69"/>
      <c r="AK321" s="69"/>
    </row>
    <row r="322" spans="5:37" x14ac:dyDescent="0.25">
      <c r="E322" s="69"/>
      <c r="H322" s="69"/>
      <c r="I322" s="69"/>
      <c r="J322" s="69"/>
      <c r="L322" s="69"/>
      <c r="M322" s="69"/>
      <c r="N322" s="69"/>
      <c r="O322" s="69"/>
      <c r="V322" s="433"/>
      <c r="W322" s="434"/>
      <c r="Z322" s="69"/>
      <c r="AA322" s="69"/>
      <c r="AB322" s="69"/>
      <c r="AC322" s="69"/>
      <c r="AD322" s="69"/>
      <c r="AE322" s="69"/>
      <c r="AF322" s="69"/>
      <c r="AG322" s="69"/>
      <c r="AH322" s="69"/>
      <c r="AI322" s="69"/>
      <c r="AJ322" s="69"/>
      <c r="AK322" s="69"/>
    </row>
    <row r="323" spans="5:37" x14ac:dyDescent="0.25">
      <c r="E323" s="69"/>
      <c r="H323" s="69"/>
      <c r="I323" s="69"/>
      <c r="J323" s="69"/>
      <c r="L323" s="69"/>
      <c r="M323" s="69"/>
      <c r="N323" s="69"/>
      <c r="O323" s="69"/>
      <c r="V323" s="433"/>
      <c r="W323" s="434"/>
      <c r="Z323" s="69"/>
      <c r="AA323" s="69"/>
      <c r="AB323" s="69"/>
      <c r="AC323" s="69"/>
      <c r="AD323" s="69"/>
      <c r="AE323" s="69"/>
      <c r="AF323" s="69"/>
      <c r="AG323" s="69"/>
      <c r="AH323" s="69"/>
      <c r="AI323" s="69"/>
      <c r="AJ323" s="69"/>
      <c r="AK323" s="69"/>
    </row>
    <row r="324" spans="5:37" x14ac:dyDescent="0.25">
      <c r="E324" s="69"/>
      <c r="H324" s="69"/>
      <c r="I324" s="69"/>
      <c r="J324" s="69"/>
      <c r="L324" s="69"/>
      <c r="M324" s="69"/>
      <c r="N324" s="69"/>
      <c r="O324" s="69"/>
      <c r="V324" s="433"/>
      <c r="W324" s="434"/>
      <c r="Z324" s="69"/>
      <c r="AA324" s="69"/>
      <c r="AB324" s="69"/>
      <c r="AC324" s="69"/>
      <c r="AD324" s="69"/>
      <c r="AE324" s="69"/>
      <c r="AF324" s="69"/>
      <c r="AG324" s="69"/>
      <c r="AH324" s="69"/>
      <c r="AI324" s="69"/>
      <c r="AJ324" s="69"/>
      <c r="AK324" s="69"/>
    </row>
    <row r="325" spans="5:37" x14ac:dyDescent="0.25">
      <c r="E325" s="69"/>
      <c r="H325" s="69"/>
      <c r="I325" s="69"/>
      <c r="J325" s="69"/>
      <c r="L325" s="69"/>
      <c r="M325" s="69"/>
      <c r="N325" s="69"/>
      <c r="O325" s="69"/>
      <c r="V325" s="433"/>
      <c r="W325" s="434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/>
      <c r="AK325" s="69"/>
    </row>
    <row r="326" spans="5:37" x14ac:dyDescent="0.25">
      <c r="E326" s="69"/>
      <c r="H326" s="69"/>
      <c r="I326" s="69"/>
      <c r="J326" s="69"/>
      <c r="L326" s="69"/>
      <c r="M326" s="69"/>
      <c r="N326" s="69"/>
      <c r="O326" s="69"/>
      <c r="V326" s="433"/>
      <c r="W326" s="434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/>
      <c r="AK326" s="69"/>
    </row>
    <row r="327" spans="5:37" x14ac:dyDescent="0.25">
      <c r="E327" s="69"/>
      <c r="H327" s="69"/>
      <c r="I327" s="69"/>
      <c r="J327" s="69"/>
      <c r="L327" s="69"/>
      <c r="M327" s="69"/>
      <c r="N327" s="69"/>
      <c r="O327" s="69"/>
      <c r="V327" s="433"/>
      <c r="W327" s="434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/>
      <c r="AK327" s="69"/>
    </row>
    <row r="328" spans="5:37" x14ac:dyDescent="0.25">
      <c r="E328" s="69"/>
      <c r="H328" s="69"/>
      <c r="I328" s="69"/>
      <c r="J328" s="69"/>
      <c r="L328" s="69"/>
      <c r="M328" s="69"/>
      <c r="N328" s="69"/>
      <c r="O328" s="69"/>
      <c r="V328" s="433"/>
      <c r="W328" s="434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/>
      <c r="AK328" s="69"/>
    </row>
    <row r="329" spans="5:37" x14ac:dyDescent="0.25">
      <c r="E329" s="69"/>
      <c r="H329" s="69"/>
      <c r="I329" s="69"/>
      <c r="J329" s="69"/>
      <c r="L329" s="69"/>
      <c r="M329" s="69"/>
      <c r="N329" s="69"/>
      <c r="O329" s="69"/>
      <c r="V329" s="433"/>
      <c r="W329" s="434"/>
      <c r="Z329" s="69"/>
      <c r="AA329" s="69"/>
      <c r="AB329" s="69"/>
      <c r="AC329" s="69"/>
      <c r="AD329" s="69"/>
      <c r="AE329" s="69"/>
      <c r="AF329" s="69"/>
      <c r="AG329" s="69"/>
      <c r="AH329" s="69"/>
      <c r="AI329" s="69"/>
      <c r="AJ329" s="69"/>
      <c r="AK329" s="69"/>
    </row>
    <row r="330" spans="5:37" x14ac:dyDescent="0.25">
      <c r="E330" s="69"/>
      <c r="H330" s="69"/>
      <c r="I330" s="69"/>
      <c r="J330" s="69"/>
      <c r="L330" s="69"/>
      <c r="M330" s="69"/>
      <c r="N330" s="69"/>
      <c r="O330" s="69"/>
      <c r="V330" s="433"/>
      <c r="W330" s="434"/>
      <c r="Z330" s="69"/>
      <c r="AA330" s="69"/>
      <c r="AB330" s="69"/>
      <c r="AC330" s="69"/>
      <c r="AD330" s="69"/>
      <c r="AE330" s="69"/>
      <c r="AF330" s="69"/>
      <c r="AG330" s="69"/>
      <c r="AH330" s="69"/>
      <c r="AI330" s="69"/>
      <c r="AJ330" s="69"/>
      <c r="AK330" s="69"/>
    </row>
    <row r="331" spans="5:37" x14ac:dyDescent="0.25">
      <c r="E331" s="69"/>
      <c r="H331" s="69"/>
      <c r="I331" s="69"/>
      <c r="J331" s="69"/>
      <c r="L331" s="69"/>
      <c r="M331" s="69"/>
      <c r="N331" s="69"/>
      <c r="O331" s="69"/>
      <c r="V331" s="433"/>
      <c r="W331" s="434"/>
      <c r="Z331" s="69"/>
      <c r="AA331" s="69"/>
      <c r="AB331" s="69"/>
      <c r="AC331" s="69"/>
      <c r="AD331" s="69"/>
      <c r="AE331" s="69"/>
      <c r="AF331" s="69"/>
      <c r="AG331" s="69"/>
      <c r="AH331" s="69"/>
      <c r="AI331" s="69"/>
      <c r="AJ331" s="69"/>
      <c r="AK331" s="69"/>
    </row>
    <row r="332" spans="5:37" x14ac:dyDescent="0.25">
      <c r="E332" s="69"/>
      <c r="H332" s="69"/>
      <c r="I332" s="69"/>
      <c r="J332" s="69"/>
      <c r="L332" s="69"/>
      <c r="M332" s="69"/>
      <c r="N332" s="69"/>
      <c r="O332" s="69"/>
      <c r="V332" s="433"/>
      <c r="W332" s="434"/>
      <c r="Z332" s="69"/>
      <c r="AA332" s="69"/>
      <c r="AB332" s="69"/>
      <c r="AC332" s="69"/>
      <c r="AD332" s="69"/>
      <c r="AE332" s="69"/>
      <c r="AF332" s="69"/>
      <c r="AG332" s="69"/>
      <c r="AH332" s="69"/>
      <c r="AI332" s="69"/>
      <c r="AJ332" s="69"/>
      <c r="AK332" s="69"/>
    </row>
    <row r="333" spans="5:37" x14ac:dyDescent="0.25">
      <c r="E333" s="69"/>
      <c r="H333" s="69"/>
      <c r="I333" s="69"/>
      <c r="J333" s="69"/>
      <c r="L333" s="69"/>
      <c r="M333" s="69"/>
      <c r="N333" s="69"/>
      <c r="O333" s="69"/>
      <c r="V333" s="433"/>
      <c r="W333" s="434"/>
      <c r="Z333" s="69"/>
      <c r="AA333" s="69"/>
      <c r="AB333" s="69"/>
      <c r="AC333" s="69"/>
      <c r="AD333" s="69"/>
      <c r="AE333" s="69"/>
      <c r="AF333" s="69"/>
      <c r="AG333" s="69"/>
      <c r="AH333" s="69"/>
      <c r="AI333" s="69"/>
      <c r="AJ333" s="69"/>
      <c r="AK333" s="69"/>
    </row>
    <row r="334" spans="5:37" x14ac:dyDescent="0.25">
      <c r="E334" s="69"/>
      <c r="H334" s="69"/>
      <c r="I334" s="69"/>
      <c r="J334" s="69"/>
      <c r="L334" s="69"/>
      <c r="M334" s="69"/>
      <c r="N334" s="69"/>
      <c r="O334" s="69"/>
      <c r="V334" s="433"/>
      <c r="W334" s="434"/>
      <c r="Z334" s="69"/>
      <c r="AA334" s="69"/>
      <c r="AB334" s="69"/>
      <c r="AC334" s="69"/>
      <c r="AD334" s="69"/>
      <c r="AE334" s="69"/>
      <c r="AF334" s="69"/>
      <c r="AG334" s="69"/>
      <c r="AH334" s="69"/>
      <c r="AI334" s="69"/>
      <c r="AJ334" s="69"/>
      <c r="AK334" s="69"/>
    </row>
    <row r="335" spans="5:37" x14ac:dyDescent="0.25">
      <c r="E335" s="69"/>
      <c r="H335" s="69"/>
      <c r="I335" s="69"/>
      <c r="J335" s="69"/>
      <c r="L335" s="69"/>
      <c r="M335" s="69"/>
      <c r="N335" s="69"/>
      <c r="O335" s="69"/>
      <c r="V335" s="433"/>
      <c r="W335" s="434"/>
      <c r="Z335" s="69"/>
      <c r="AA335" s="69"/>
      <c r="AB335" s="69"/>
      <c r="AC335" s="69"/>
      <c r="AD335" s="69"/>
      <c r="AE335" s="69"/>
      <c r="AF335" s="69"/>
      <c r="AG335" s="69"/>
      <c r="AH335" s="69"/>
      <c r="AI335" s="69"/>
      <c r="AJ335" s="69"/>
      <c r="AK335" s="69"/>
    </row>
    <row r="336" spans="5:37" x14ac:dyDescent="0.25">
      <c r="E336" s="69"/>
      <c r="H336" s="69"/>
      <c r="I336" s="69"/>
      <c r="J336" s="69"/>
      <c r="L336" s="69"/>
      <c r="M336" s="69"/>
      <c r="N336" s="69"/>
      <c r="O336" s="69"/>
      <c r="V336" s="433"/>
      <c r="W336" s="434"/>
      <c r="Z336" s="69"/>
      <c r="AA336" s="69"/>
      <c r="AB336" s="69"/>
      <c r="AC336" s="69"/>
      <c r="AD336" s="69"/>
      <c r="AE336" s="69"/>
      <c r="AF336" s="69"/>
      <c r="AG336" s="69"/>
      <c r="AH336" s="69"/>
      <c r="AI336" s="69"/>
      <c r="AJ336" s="69"/>
      <c r="AK336" s="69"/>
    </row>
    <row r="337" spans="5:37" x14ac:dyDescent="0.25">
      <c r="E337" s="69"/>
      <c r="H337" s="69"/>
      <c r="I337" s="69"/>
      <c r="J337" s="69"/>
      <c r="L337" s="69"/>
      <c r="M337" s="69"/>
      <c r="N337" s="69"/>
      <c r="O337" s="69"/>
      <c r="V337" s="433"/>
      <c r="W337" s="434"/>
      <c r="Z337" s="69"/>
      <c r="AA337" s="69"/>
      <c r="AB337" s="69"/>
      <c r="AC337" s="69"/>
      <c r="AD337" s="69"/>
      <c r="AE337" s="69"/>
      <c r="AF337" s="69"/>
      <c r="AG337" s="69"/>
      <c r="AH337" s="69"/>
      <c r="AI337" s="69"/>
      <c r="AJ337" s="69"/>
      <c r="AK337" s="69"/>
    </row>
    <row r="338" spans="5:37" x14ac:dyDescent="0.25">
      <c r="E338" s="69"/>
      <c r="H338" s="69"/>
      <c r="I338" s="69"/>
      <c r="J338" s="69"/>
      <c r="L338" s="69"/>
      <c r="M338" s="69"/>
      <c r="N338" s="69"/>
      <c r="O338" s="69"/>
      <c r="V338" s="433"/>
      <c r="W338" s="434"/>
      <c r="Z338" s="69"/>
      <c r="AA338" s="69"/>
      <c r="AB338" s="69"/>
      <c r="AC338" s="69"/>
      <c r="AD338" s="69"/>
      <c r="AE338" s="69"/>
      <c r="AF338" s="69"/>
      <c r="AG338" s="69"/>
      <c r="AH338" s="69"/>
      <c r="AI338" s="69"/>
      <c r="AJ338" s="69"/>
      <c r="AK338" s="69"/>
    </row>
    <row r="339" spans="5:37" x14ac:dyDescent="0.25">
      <c r="E339" s="69"/>
      <c r="H339" s="69"/>
      <c r="I339" s="69"/>
      <c r="J339" s="69"/>
      <c r="L339" s="69"/>
      <c r="M339" s="69"/>
      <c r="N339" s="69"/>
      <c r="O339" s="69"/>
      <c r="V339" s="433"/>
      <c r="W339" s="434"/>
      <c r="Z339" s="69"/>
      <c r="AA339" s="69"/>
      <c r="AB339" s="69"/>
      <c r="AC339" s="69"/>
      <c r="AD339" s="69"/>
      <c r="AE339" s="69"/>
      <c r="AF339" s="69"/>
      <c r="AG339" s="69"/>
      <c r="AH339" s="69"/>
      <c r="AI339" s="69"/>
      <c r="AJ339" s="69"/>
      <c r="AK339" s="69"/>
    </row>
    <row r="340" spans="5:37" x14ac:dyDescent="0.25">
      <c r="E340" s="69"/>
      <c r="H340" s="69"/>
      <c r="I340" s="69"/>
      <c r="J340" s="69"/>
      <c r="L340" s="69"/>
      <c r="M340" s="69"/>
      <c r="N340" s="69"/>
      <c r="O340" s="69"/>
      <c r="V340" s="433"/>
      <c r="W340" s="434"/>
      <c r="Z340" s="69"/>
      <c r="AA340" s="69"/>
      <c r="AB340" s="69"/>
      <c r="AC340" s="69"/>
      <c r="AD340" s="69"/>
      <c r="AE340" s="69"/>
      <c r="AF340" s="69"/>
      <c r="AG340" s="69"/>
      <c r="AH340" s="69"/>
      <c r="AI340" s="69"/>
      <c r="AJ340" s="69"/>
      <c r="AK340" s="69"/>
    </row>
    <row r="341" spans="5:37" x14ac:dyDescent="0.25">
      <c r="E341" s="69"/>
      <c r="H341" s="69"/>
      <c r="I341" s="69"/>
      <c r="J341" s="69"/>
      <c r="L341" s="69"/>
      <c r="M341" s="69"/>
      <c r="N341" s="69"/>
      <c r="O341" s="69"/>
      <c r="V341" s="433"/>
      <c r="W341" s="434"/>
      <c r="Z341" s="69"/>
      <c r="AA341" s="69"/>
      <c r="AB341" s="69"/>
      <c r="AC341" s="69"/>
      <c r="AD341" s="69"/>
      <c r="AE341" s="69"/>
      <c r="AF341" s="69"/>
      <c r="AG341" s="69"/>
      <c r="AH341" s="69"/>
      <c r="AI341" s="69"/>
      <c r="AJ341" s="69"/>
      <c r="AK341" s="69"/>
    </row>
    <row r="342" spans="5:37" x14ac:dyDescent="0.25">
      <c r="E342" s="69"/>
      <c r="H342" s="69"/>
      <c r="I342" s="69"/>
      <c r="J342" s="69"/>
      <c r="L342" s="69"/>
      <c r="M342" s="69"/>
      <c r="N342" s="69"/>
      <c r="O342" s="69"/>
      <c r="V342" s="433"/>
      <c r="W342" s="434"/>
      <c r="Z342" s="69"/>
      <c r="AA342" s="69"/>
      <c r="AB342" s="69"/>
      <c r="AC342" s="69"/>
      <c r="AD342" s="69"/>
      <c r="AE342" s="69"/>
      <c r="AF342" s="69"/>
      <c r="AG342" s="69"/>
      <c r="AH342" s="69"/>
      <c r="AI342" s="69"/>
      <c r="AJ342" s="69"/>
      <c r="AK342" s="69"/>
    </row>
    <row r="343" spans="5:37" x14ac:dyDescent="0.25">
      <c r="E343" s="69"/>
      <c r="H343" s="69"/>
      <c r="I343" s="69"/>
      <c r="J343" s="69"/>
      <c r="L343" s="69"/>
      <c r="M343" s="69"/>
      <c r="N343" s="69"/>
      <c r="O343" s="69"/>
      <c r="V343" s="433"/>
      <c r="W343" s="434"/>
      <c r="Z343" s="69"/>
      <c r="AA343" s="69"/>
      <c r="AB343" s="69"/>
      <c r="AC343" s="69"/>
      <c r="AD343" s="69"/>
      <c r="AE343" s="69"/>
      <c r="AF343" s="69"/>
      <c r="AG343" s="69"/>
      <c r="AH343" s="69"/>
      <c r="AI343" s="69"/>
      <c r="AJ343" s="69"/>
      <c r="AK343" s="69"/>
    </row>
    <row r="344" spans="5:37" x14ac:dyDescent="0.25">
      <c r="E344" s="69"/>
      <c r="H344" s="69"/>
      <c r="I344" s="69"/>
      <c r="J344" s="69"/>
      <c r="L344" s="69"/>
      <c r="M344" s="69"/>
      <c r="N344" s="69"/>
      <c r="O344" s="69"/>
      <c r="V344" s="433"/>
      <c r="W344" s="434"/>
      <c r="Z344" s="69"/>
      <c r="AA344" s="69"/>
      <c r="AB344" s="69"/>
      <c r="AC344" s="69"/>
      <c r="AD344" s="69"/>
      <c r="AE344" s="69"/>
      <c r="AF344" s="69"/>
      <c r="AG344" s="69"/>
      <c r="AH344" s="69"/>
      <c r="AI344" s="69"/>
      <c r="AJ344" s="69"/>
      <c r="AK344" s="69"/>
    </row>
    <row r="345" spans="5:37" x14ac:dyDescent="0.25">
      <c r="E345" s="69"/>
      <c r="H345" s="69"/>
      <c r="I345" s="69"/>
      <c r="J345" s="69"/>
      <c r="L345" s="69"/>
      <c r="M345" s="69"/>
      <c r="N345" s="69"/>
      <c r="O345" s="69"/>
      <c r="V345" s="433"/>
      <c r="W345" s="434"/>
      <c r="Z345" s="69"/>
      <c r="AA345" s="69"/>
      <c r="AB345" s="69"/>
      <c r="AC345" s="69"/>
      <c r="AD345" s="69"/>
      <c r="AE345" s="69"/>
      <c r="AF345" s="69"/>
      <c r="AG345" s="69"/>
      <c r="AH345" s="69"/>
      <c r="AI345" s="69"/>
      <c r="AJ345" s="69"/>
      <c r="AK345" s="69"/>
    </row>
    <row r="346" spans="5:37" x14ac:dyDescent="0.25">
      <c r="E346" s="69"/>
      <c r="H346" s="69"/>
      <c r="I346" s="69"/>
      <c r="J346" s="69"/>
      <c r="L346" s="69"/>
      <c r="M346" s="69"/>
      <c r="N346" s="69"/>
      <c r="O346" s="69"/>
      <c r="V346" s="433"/>
      <c r="W346" s="434"/>
      <c r="Z346" s="69"/>
      <c r="AA346" s="69"/>
      <c r="AB346" s="69"/>
      <c r="AC346" s="69"/>
      <c r="AD346" s="69"/>
      <c r="AE346" s="69"/>
      <c r="AF346" s="69"/>
      <c r="AG346" s="69"/>
      <c r="AH346" s="69"/>
      <c r="AI346" s="69"/>
      <c r="AJ346" s="69"/>
      <c r="AK346" s="69"/>
    </row>
    <row r="347" spans="5:37" x14ac:dyDescent="0.25">
      <c r="E347" s="69"/>
      <c r="H347" s="69"/>
      <c r="I347" s="69"/>
      <c r="J347" s="69"/>
      <c r="L347" s="69"/>
      <c r="M347" s="69"/>
      <c r="N347" s="69"/>
      <c r="O347" s="69"/>
      <c r="V347" s="433"/>
      <c r="W347" s="434"/>
      <c r="Z347" s="69"/>
      <c r="AA347" s="69"/>
      <c r="AB347" s="69"/>
      <c r="AC347" s="69"/>
      <c r="AD347" s="69"/>
      <c r="AE347" s="69"/>
      <c r="AF347" s="69"/>
      <c r="AG347" s="69"/>
      <c r="AH347" s="69"/>
      <c r="AI347" s="69"/>
      <c r="AJ347" s="69"/>
      <c r="AK347" s="69"/>
    </row>
    <row r="348" spans="5:37" x14ac:dyDescent="0.25">
      <c r="E348" s="69"/>
      <c r="H348" s="69"/>
      <c r="I348" s="69"/>
      <c r="J348" s="69"/>
      <c r="L348" s="69"/>
      <c r="M348" s="69"/>
      <c r="N348" s="69"/>
      <c r="O348" s="69"/>
      <c r="V348" s="433"/>
      <c r="W348" s="434"/>
      <c r="Z348" s="69"/>
      <c r="AA348" s="69"/>
      <c r="AB348" s="69"/>
      <c r="AC348" s="69"/>
      <c r="AD348" s="69"/>
      <c r="AE348" s="69"/>
      <c r="AF348" s="69"/>
      <c r="AG348" s="69"/>
      <c r="AH348" s="69"/>
      <c r="AI348" s="69"/>
      <c r="AJ348" s="69"/>
      <c r="AK348" s="69"/>
    </row>
    <row r="349" spans="5:37" x14ac:dyDescent="0.25">
      <c r="E349" s="69"/>
      <c r="H349" s="69"/>
      <c r="I349" s="69"/>
      <c r="J349" s="69"/>
      <c r="L349" s="69"/>
      <c r="M349" s="69"/>
      <c r="N349" s="69"/>
      <c r="O349" s="69"/>
      <c r="V349" s="433"/>
      <c r="W349" s="434"/>
      <c r="Z349" s="69"/>
      <c r="AA349" s="69"/>
      <c r="AB349" s="69"/>
      <c r="AC349" s="69"/>
      <c r="AD349" s="69"/>
      <c r="AE349" s="69"/>
      <c r="AF349" s="69"/>
      <c r="AG349" s="69"/>
      <c r="AH349" s="69"/>
      <c r="AI349" s="69"/>
      <c r="AJ349" s="69"/>
      <c r="AK349" s="69"/>
    </row>
    <row r="350" spans="5:37" x14ac:dyDescent="0.25">
      <c r="E350" s="69"/>
      <c r="H350" s="69"/>
      <c r="I350" s="69"/>
      <c r="J350" s="69"/>
      <c r="L350" s="69"/>
      <c r="M350" s="69"/>
      <c r="N350" s="69"/>
      <c r="O350" s="69"/>
      <c r="V350" s="433"/>
      <c r="W350" s="434"/>
      <c r="Z350" s="69"/>
      <c r="AA350" s="69"/>
      <c r="AB350" s="69"/>
      <c r="AC350" s="69"/>
      <c r="AD350" s="69"/>
      <c r="AE350" s="69"/>
      <c r="AF350" s="69"/>
      <c r="AG350" s="69"/>
      <c r="AH350" s="69"/>
      <c r="AI350" s="69"/>
      <c r="AJ350" s="69"/>
      <c r="AK350" s="69"/>
    </row>
    <row r="351" spans="5:37" x14ac:dyDescent="0.25">
      <c r="E351" s="69"/>
      <c r="H351" s="69"/>
      <c r="I351" s="69"/>
      <c r="J351" s="69"/>
      <c r="L351" s="69"/>
      <c r="M351" s="69"/>
      <c r="N351" s="69"/>
      <c r="O351" s="69"/>
      <c r="V351" s="433"/>
      <c r="W351" s="434"/>
      <c r="Z351" s="69"/>
      <c r="AA351" s="69"/>
      <c r="AB351" s="69"/>
      <c r="AC351" s="69"/>
      <c r="AD351" s="69"/>
      <c r="AE351" s="69"/>
      <c r="AF351" s="69"/>
      <c r="AG351" s="69"/>
      <c r="AH351" s="69"/>
      <c r="AI351" s="69"/>
      <c r="AJ351" s="69"/>
      <c r="AK351" s="69"/>
    </row>
    <row r="352" spans="5:37" x14ac:dyDescent="0.25">
      <c r="E352" s="69"/>
      <c r="H352" s="69"/>
      <c r="I352" s="69"/>
      <c r="J352" s="69"/>
      <c r="L352" s="69"/>
      <c r="M352" s="69"/>
      <c r="N352" s="69"/>
      <c r="O352" s="69"/>
      <c r="V352" s="433"/>
      <c r="W352" s="434"/>
      <c r="Z352" s="69"/>
      <c r="AA352" s="69"/>
      <c r="AB352" s="69"/>
      <c r="AC352" s="69"/>
      <c r="AD352" s="69"/>
      <c r="AE352" s="69"/>
      <c r="AF352" s="69"/>
      <c r="AG352" s="69"/>
      <c r="AH352" s="69"/>
      <c r="AI352" s="69"/>
      <c r="AJ352" s="69"/>
      <c r="AK352" s="69"/>
    </row>
    <row r="353" spans="5:37" x14ac:dyDescent="0.25">
      <c r="E353" s="69"/>
      <c r="H353" s="69"/>
      <c r="I353" s="69"/>
      <c r="J353" s="69"/>
      <c r="L353" s="69"/>
      <c r="M353" s="69"/>
      <c r="N353" s="69"/>
      <c r="O353" s="69"/>
      <c r="V353" s="433"/>
      <c r="W353" s="434"/>
      <c r="Z353" s="69"/>
      <c r="AA353" s="69"/>
      <c r="AB353" s="69"/>
      <c r="AC353" s="69"/>
      <c r="AD353" s="69"/>
      <c r="AE353" s="69"/>
      <c r="AF353" s="69"/>
      <c r="AG353" s="69"/>
      <c r="AH353" s="69"/>
      <c r="AI353" s="69"/>
      <c r="AJ353" s="69"/>
      <c r="AK353" s="69"/>
    </row>
    <row r="354" spans="5:37" x14ac:dyDescent="0.25">
      <c r="E354" s="69"/>
      <c r="H354" s="69"/>
      <c r="I354" s="69"/>
      <c r="J354" s="69"/>
      <c r="L354" s="69"/>
      <c r="M354" s="69"/>
      <c r="N354" s="69"/>
      <c r="O354" s="69"/>
      <c r="V354" s="433"/>
      <c r="W354" s="434"/>
      <c r="Z354" s="69"/>
      <c r="AA354" s="69"/>
      <c r="AB354" s="69"/>
      <c r="AC354" s="69"/>
      <c r="AD354" s="69"/>
      <c r="AE354" s="69"/>
      <c r="AF354" s="69"/>
      <c r="AG354" s="69"/>
      <c r="AH354" s="69"/>
      <c r="AI354" s="69"/>
      <c r="AJ354" s="69"/>
      <c r="AK354" s="69"/>
    </row>
    <row r="355" spans="5:37" x14ac:dyDescent="0.25">
      <c r="E355" s="69"/>
      <c r="H355" s="69"/>
      <c r="I355" s="69"/>
      <c r="J355" s="69"/>
      <c r="L355" s="69"/>
      <c r="M355" s="69"/>
      <c r="N355" s="69"/>
      <c r="O355" s="69"/>
      <c r="V355" s="433"/>
      <c r="W355" s="434"/>
      <c r="Z355" s="69"/>
      <c r="AA355" s="69"/>
      <c r="AB355" s="69"/>
      <c r="AC355" s="69"/>
      <c r="AD355" s="69"/>
      <c r="AE355" s="69"/>
      <c r="AF355" s="69"/>
      <c r="AG355" s="69"/>
      <c r="AH355" s="69"/>
      <c r="AI355" s="69"/>
      <c r="AJ355" s="69"/>
      <c r="AK355" s="69"/>
    </row>
    <row r="356" spans="5:37" x14ac:dyDescent="0.25">
      <c r="E356" s="69"/>
      <c r="H356" s="69"/>
      <c r="I356" s="69"/>
      <c r="J356" s="69"/>
      <c r="L356" s="69"/>
      <c r="M356" s="69"/>
      <c r="N356" s="69"/>
      <c r="O356" s="69"/>
      <c r="V356" s="433"/>
      <c r="W356" s="434"/>
      <c r="Z356" s="69"/>
      <c r="AA356" s="69"/>
      <c r="AB356" s="69"/>
      <c r="AC356" s="69"/>
      <c r="AD356" s="69"/>
      <c r="AE356" s="69"/>
      <c r="AF356" s="69"/>
      <c r="AG356" s="69"/>
      <c r="AH356" s="69"/>
      <c r="AI356" s="69"/>
      <c r="AJ356" s="69"/>
      <c r="AK356" s="69"/>
    </row>
    <row r="357" spans="5:37" x14ac:dyDescent="0.25">
      <c r="E357" s="69"/>
      <c r="H357" s="69"/>
      <c r="I357" s="69"/>
      <c r="J357" s="69"/>
      <c r="L357" s="69"/>
      <c r="M357" s="69"/>
      <c r="N357" s="69"/>
      <c r="O357" s="69"/>
      <c r="V357" s="433"/>
      <c r="W357" s="434"/>
      <c r="Z357" s="69"/>
      <c r="AA357" s="69"/>
      <c r="AB357" s="69"/>
      <c r="AC357" s="69"/>
      <c r="AD357" s="69"/>
      <c r="AE357" s="69"/>
      <c r="AF357" s="69"/>
      <c r="AG357" s="69"/>
      <c r="AH357" s="69"/>
      <c r="AI357" s="69"/>
      <c r="AJ357" s="69"/>
      <c r="AK357" s="69"/>
    </row>
    <row r="358" spans="5:37" x14ac:dyDescent="0.25">
      <c r="E358" s="69"/>
      <c r="H358" s="69"/>
      <c r="I358" s="69"/>
      <c r="J358" s="69"/>
      <c r="L358" s="69"/>
      <c r="M358" s="69"/>
      <c r="N358" s="69"/>
      <c r="O358" s="69"/>
      <c r="V358" s="433"/>
      <c r="W358" s="434"/>
      <c r="Z358" s="69"/>
      <c r="AA358" s="69"/>
      <c r="AB358" s="69"/>
      <c r="AC358" s="69"/>
      <c r="AD358" s="69"/>
      <c r="AE358" s="69"/>
      <c r="AF358" s="69"/>
      <c r="AG358" s="69"/>
      <c r="AH358" s="69"/>
      <c r="AI358" s="69"/>
      <c r="AJ358" s="69"/>
      <c r="AK358" s="69"/>
    </row>
    <row r="359" spans="5:37" x14ac:dyDescent="0.25">
      <c r="E359" s="69"/>
      <c r="H359" s="69"/>
      <c r="I359" s="69"/>
      <c r="J359" s="69"/>
      <c r="L359" s="69"/>
      <c r="M359" s="69"/>
      <c r="N359" s="69"/>
      <c r="O359" s="69"/>
      <c r="V359" s="433"/>
      <c r="W359" s="434"/>
      <c r="Z359" s="69"/>
      <c r="AA359" s="69"/>
      <c r="AB359" s="69"/>
      <c r="AC359" s="69"/>
      <c r="AD359" s="69"/>
      <c r="AE359" s="69"/>
      <c r="AF359" s="69"/>
      <c r="AG359" s="69"/>
      <c r="AH359" s="69"/>
      <c r="AI359" s="69"/>
      <c r="AJ359" s="69"/>
      <c r="AK359" s="69"/>
    </row>
    <row r="360" spans="5:37" x14ac:dyDescent="0.25">
      <c r="E360" s="69"/>
      <c r="H360" s="69"/>
      <c r="I360" s="69"/>
      <c r="J360" s="69"/>
      <c r="L360" s="69"/>
      <c r="M360" s="69"/>
      <c r="N360" s="69"/>
      <c r="O360" s="69"/>
      <c r="V360" s="433"/>
      <c r="W360" s="434"/>
      <c r="Z360" s="69"/>
      <c r="AA360" s="69"/>
      <c r="AB360" s="69"/>
      <c r="AC360" s="69"/>
      <c r="AD360" s="69"/>
      <c r="AE360" s="69"/>
      <c r="AF360" s="69"/>
      <c r="AG360" s="69"/>
      <c r="AH360" s="69"/>
      <c r="AI360" s="69"/>
      <c r="AJ360" s="69"/>
      <c r="AK360" s="69"/>
    </row>
    <row r="361" spans="5:37" x14ac:dyDescent="0.25">
      <c r="E361" s="69"/>
      <c r="H361" s="69"/>
      <c r="I361" s="69"/>
      <c r="J361" s="69"/>
      <c r="L361" s="69"/>
      <c r="M361" s="69"/>
      <c r="N361" s="69"/>
      <c r="O361" s="69"/>
      <c r="V361" s="433"/>
      <c r="W361" s="434"/>
      <c r="Z361" s="69"/>
      <c r="AA361" s="69"/>
      <c r="AB361" s="69"/>
      <c r="AC361" s="69"/>
      <c r="AD361" s="69"/>
      <c r="AE361" s="69"/>
      <c r="AF361" s="69"/>
      <c r="AG361" s="69"/>
      <c r="AH361" s="69"/>
      <c r="AI361" s="69"/>
      <c r="AJ361" s="69"/>
      <c r="AK361" s="69"/>
    </row>
    <row r="362" spans="5:37" x14ac:dyDescent="0.25">
      <c r="E362" s="69"/>
      <c r="H362" s="69"/>
      <c r="I362" s="69"/>
      <c r="J362" s="69"/>
      <c r="L362" s="69"/>
      <c r="M362" s="69"/>
      <c r="N362" s="69"/>
      <c r="O362" s="69"/>
      <c r="V362" s="433"/>
      <c r="W362" s="434"/>
      <c r="Z362" s="69"/>
      <c r="AA362" s="69"/>
      <c r="AB362" s="69"/>
      <c r="AC362" s="69"/>
      <c r="AD362" s="69"/>
      <c r="AE362" s="69"/>
      <c r="AF362" s="69"/>
      <c r="AG362" s="69"/>
      <c r="AH362" s="69"/>
      <c r="AI362" s="69"/>
      <c r="AJ362" s="69"/>
      <c r="AK362" s="69"/>
    </row>
    <row r="363" spans="5:37" x14ac:dyDescent="0.25">
      <c r="E363" s="69"/>
      <c r="H363" s="69"/>
      <c r="I363" s="69"/>
      <c r="J363" s="69"/>
      <c r="L363" s="69"/>
      <c r="M363" s="69"/>
      <c r="N363" s="69"/>
      <c r="O363" s="69"/>
      <c r="V363" s="433"/>
      <c r="W363" s="434"/>
      <c r="Z363" s="69"/>
      <c r="AA363" s="69"/>
      <c r="AB363" s="69"/>
      <c r="AC363" s="69"/>
      <c r="AD363" s="69"/>
      <c r="AE363" s="69"/>
      <c r="AF363" s="69"/>
      <c r="AG363" s="69"/>
      <c r="AH363" s="69"/>
      <c r="AI363" s="69"/>
      <c r="AJ363" s="69"/>
      <c r="AK363" s="69"/>
    </row>
    <row r="364" spans="5:37" x14ac:dyDescent="0.25">
      <c r="E364" s="69"/>
      <c r="H364" s="69"/>
      <c r="I364" s="69"/>
      <c r="J364" s="69"/>
      <c r="L364" s="69"/>
      <c r="M364" s="69"/>
      <c r="N364" s="69"/>
      <c r="O364" s="69"/>
      <c r="V364" s="433"/>
      <c r="W364" s="434"/>
      <c r="Z364" s="69"/>
      <c r="AA364" s="69"/>
      <c r="AB364" s="69"/>
      <c r="AC364" s="69"/>
      <c r="AD364" s="69"/>
      <c r="AE364" s="69"/>
      <c r="AF364" s="69"/>
      <c r="AG364" s="69"/>
      <c r="AH364" s="69"/>
      <c r="AI364" s="69"/>
      <c r="AJ364" s="69"/>
      <c r="AK364" s="69"/>
    </row>
    <row r="365" spans="5:37" x14ac:dyDescent="0.25">
      <c r="E365" s="69"/>
      <c r="H365" s="69"/>
      <c r="I365" s="69"/>
      <c r="J365" s="69"/>
      <c r="L365" s="69"/>
      <c r="M365" s="69"/>
      <c r="N365" s="69"/>
      <c r="O365" s="69"/>
      <c r="V365" s="433"/>
      <c r="W365" s="434"/>
      <c r="Z365" s="69"/>
      <c r="AA365" s="69"/>
      <c r="AB365" s="69"/>
      <c r="AC365" s="69"/>
      <c r="AD365" s="69"/>
      <c r="AE365" s="69"/>
      <c r="AF365" s="69"/>
      <c r="AG365" s="69"/>
      <c r="AH365" s="69"/>
      <c r="AI365" s="69"/>
      <c r="AJ365" s="69"/>
      <c r="AK365" s="69"/>
    </row>
    <row r="366" spans="5:37" x14ac:dyDescent="0.25">
      <c r="E366" s="69"/>
      <c r="H366" s="69"/>
      <c r="I366" s="69"/>
      <c r="J366" s="69"/>
      <c r="L366" s="69"/>
      <c r="M366" s="69"/>
      <c r="N366" s="69"/>
      <c r="O366" s="69"/>
      <c r="V366" s="433"/>
      <c r="W366" s="434"/>
      <c r="Z366" s="69"/>
      <c r="AA366" s="69"/>
      <c r="AB366" s="69"/>
      <c r="AC366" s="69"/>
      <c r="AD366" s="69"/>
      <c r="AE366" s="69"/>
      <c r="AF366" s="69"/>
      <c r="AG366" s="69"/>
      <c r="AH366" s="69"/>
      <c r="AI366" s="69"/>
      <c r="AJ366" s="69"/>
      <c r="AK366" s="69"/>
    </row>
    <row r="367" spans="5:37" x14ac:dyDescent="0.25">
      <c r="E367" s="69"/>
      <c r="H367" s="69"/>
      <c r="I367" s="69"/>
      <c r="J367" s="69"/>
      <c r="L367" s="69"/>
      <c r="M367" s="69"/>
      <c r="N367" s="69"/>
      <c r="O367" s="69"/>
      <c r="V367" s="433"/>
      <c r="W367" s="434"/>
      <c r="Z367" s="69"/>
      <c r="AA367" s="69"/>
      <c r="AB367" s="69"/>
      <c r="AC367" s="69"/>
      <c r="AD367" s="69"/>
      <c r="AE367" s="69"/>
      <c r="AF367" s="69"/>
      <c r="AG367" s="69"/>
      <c r="AH367" s="69"/>
      <c r="AI367" s="69"/>
      <c r="AJ367" s="69"/>
      <c r="AK367" s="69"/>
    </row>
    <row r="368" spans="5:37" x14ac:dyDescent="0.25">
      <c r="E368" s="69"/>
      <c r="H368" s="69"/>
      <c r="I368" s="69"/>
      <c r="J368" s="69"/>
      <c r="L368" s="69"/>
      <c r="M368" s="69"/>
      <c r="N368" s="69"/>
      <c r="O368" s="69"/>
      <c r="V368" s="433"/>
      <c r="W368" s="434"/>
      <c r="Z368" s="69"/>
      <c r="AA368" s="69"/>
      <c r="AB368" s="69"/>
      <c r="AC368" s="69"/>
      <c r="AD368" s="69"/>
      <c r="AE368" s="69"/>
      <c r="AF368" s="69"/>
      <c r="AG368" s="69"/>
      <c r="AH368" s="69"/>
      <c r="AI368" s="69"/>
      <c r="AJ368" s="69"/>
      <c r="AK368" s="69"/>
    </row>
    <row r="369" spans="5:37" x14ac:dyDescent="0.25">
      <c r="E369" s="69"/>
      <c r="H369" s="69"/>
      <c r="I369" s="69"/>
      <c r="J369" s="69"/>
      <c r="L369" s="69"/>
      <c r="M369" s="69"/>
      <c r="N369" s="69"/>
      <c r="O369" s="69"/>
      <c r="V369" s="433"/>
      <c r="W369" s="434"/>
      <c r="Z369" s="69"/>
      <c r="AA369" s="69"/>
      <c r="AB369" s="69"/>
      <c r="AC369" s="69"/>
      <c r="AD369" s="69"/>
      <c r="AE369" s="69"/>
      <c r="AF369" s="69"/>
      <c r="AG369" s="69"/>
      <c r="AH369" s="69"/>
      <c r="AI369" s="69"/>
      <c r="AJ369" s="69"/>
      <c r="AK369" s="69"/>
    </row>
    <row r="370" spans="5:37" x14ac:dyDescent="0.25">
      <c r="E370" s="69"/>
      <c r="H370" s="69"/>
      <c r="I370" s="69"/>
      <c r="J370" s="69"/>
      <c r="L370" s="69"/>
      <c r="M370" s="69"/>
      <c r="N370" s="69"/>
      <c r="O370" s="69"/>
      <c r="V370" s="433"/>
      <c r="W370" s="434"/>
      <c r="Z370" s="69"/>
      <c r="AA370" s="69"/>
      <c r="AB370" s="69"/>
      <c r="AC370" s="69"/>
      <c r="AD370" s="69"/>
      <c r="AE370" s="69"/>
      <c r="AF370" s="69"/>
      <c r="AG370" s="69"/>
      <c r="AH370" s="69"/>
      <c r="AI370" s="69"/>
      <c r="AJ370" s="69"/>
      <c r="AK370" s="69"/>
    </row>
    <row r="371" spans="5:37" x14ac:dyDescent="0.25">
      <c r="E371" s="69"/>
      <c r="H371" s="69"/>
      <c r="I371" s="69"/>
      <c r="J371" s="69"/>
      <c r="L371" s="69"/>
      <c r="M371" s="69"/>
      <c r="N371" s="69"/>
      <c r="O371" s="69"/>
      <c r="V371" s="433"/>
      <c r="W371" s="434"/>
      <c r="Z371" s="69"/>
      <c r="AA371" s="69"/>
      <c r="AB371" s="69"/>
      <c r="AC371" s="69"/>
      <c r="AD371" s="69"/>
      <c r="AE371" s="69"/>
      <c r="AF371" s="69"/>
      <c r="AG371" s="69"/>
      <c r="AH371" s="69"/>
      <c r="AI371" s="69"/>
      <c r="AJ371" s="69"/>
      <c r="AK371" s="69"/>
    </row>
    <row r="372" spans="5:37" x14ac:dyDescent="0.25">
      <c r="E372" s="69"/>
      <c r="H372" s="69"/>
      <c r="I372" s="69"/>
      <c r="J372" s="69"/>
      <c r="L372" s="69"/>
      <c r="M372" s="69"/>
      <c r="N372" s="69"/>
      <c r="O372" s="69"/>
      <c r="V372" s="433"/>
      <c r="W372" s="434"/>
      <c r="Z372" s="69"/>
      <c r="AA372" s="69"/>
      <c r="AB372" s="69"/>
      <c r="AC372" s="69"/>
      <c r="AD372" s="69"/>
      <c r="AE372" s="69"/>
      <c r="AF372" s="69"/>
      <c r="AG372" s="69"/>
      <c r="AH372" s="69"/>
      <c r="AI372" s="69"/>
      <c r="AJ372" s="69"/>
      <c r="AK372" s="69"/>
    </row>
    <row r="373" spans="5:37" x14ac:dyDescent="0.25">
      <c r="E373" s="69"/>
      <c r="H373" s="69"/>
      <c r="I373" s="69"/>
      <c r="J373" s="69"/>
      <c r="L373" s="69"/>
      <c r="M373" s="69"/>
      <c r="N373" s="69"/>
      <c r="O373" s="69"/>
      <c r="V373" s="433"/>
      <c r="W373" s="434"/>
      <c r="Z373" s="69"/>
      <c r="AA373" s="69"/>
      <c r="AB373" s="69"/>
      <c r="AC373" s="69"/>
      <c r="AD373" s="69"/>
      <c r="AE373" s="69"/>
      <c r="AF373" s="69"/>
      <c r="AG373" s="69"/>
      <c r="AH373" s="69"/>
      <c r="AI373" s="69"/>
      <c r="AJ373" s="69"/>
      <c r="AK373" s="69"/>
    </row>
    <row r="374" spans="5:37" x14ac:dyDescent="0.25">
      <c r="E374" s="69"/>
      <c r="H374" s="69"/>
      <c r="I374" s="69"/>
      <c r="J374" s="69"/>
      <c r="L374" s="69"/>
      <c r="M374" s="69"/>
      <c r="N374" s="69"/>
      <c r="O374" s="69"/>
      <c r="V374" s="433"/>
      <c r="W374" s="434"/>
      <c r="Z374" s="69"/>
      <c r="AA374" s="69"/>
      <c r="AB374" s="69"/>
      <c r="AC374" s="69"/>
      <c r="AD374" s="69"/>
      <c r="AE374" s="69"/>
      <c r="AF374" s="69"/>
      <c r="AG374" s="69"/>
      <c r="AH374" s="69"/>
      <c r="AI374" s="69"/>
      <c r="AJ374" s="69"/>
      <c r="AK374" s="69"/>
    </row>
    <row r="375" spans="5:37" x14ac:dyDescent="0.25">
      <c r="E375" s="69"/>
      <c r="H375" s="69"/>
      <c r="I375" s="69"/>
      <c r="J375" s="69"/>
      <c r="L375" s="69"/>
      <c r="M375" s="69"/>
      <c r="N375" s="69"/>
      <c r="O375" s="69"/>
      <c r="V375" s="433"/>
      <c r="W375" s="434"/>
      <c r="Z375" s="69"/>
      <c r="AA375" s="69"/>
      <c r="AB375" s="69"/>
      <c r="AC375" s="69"/>
      <c r="AD375" s="69"/>
      <c r="AE375" s="69"/>
      <c r="AF375" s="69"/>
      <c r="AG375" s="69"/>
      <c r="AH375" s="69"/>
      <c r="AI375" s="69"/>
      <c r="AJ375" s="69"/>
      <c r="AK375" s="69"/>
    </row>
    <row r="376" spans="5:37" x14ac:dyDescent="0.25">
      <c r="E376" s="69"/>
      <c r="H376" s="69"/>
      <c r="I376" s="69"/>
      <c r="J376" s="69"/>
      <c r="L376" s="69"/>
      <c r="M376" s="69"/>
      <c r="N376" s="69"/>
      <c r="O376" s="69"/>
      <c r="V376" s="433"/>
      <c r="W376" s="434"/>
      <c r="Z376" s="69"/>
      <c r="AA376" s="69"/>
      <c r="AB376" s="69"/>
      <c r="AC376" s="69"/>
      <c r="AD376" s="69"/>
      <c r="AE376" s="69"/>
      <c r="AF376" s="69"/>
      <c r="AG376" s="69"/>
      <c r="AH376" s="69"/>
      <c r="AI376" s="69"/>
      <c r="AJ376" s="69"/>
      <c r="AK376" s="69"/>
    </row>
    <row r="377" spans="5:37" x14ac:dyDescent="0.25">
      <c r="E377" s="69"/>
      <c r="H377" s="69"/>
      <c r="I377" s="69"/>
      <c r="J377" s="69"/>
      <c r="L377" s="69"/>
      <c r="M377" s="69"/>
      <c r="N377" s="69"/>
      <c r="O377" s="69"/>
      <c r="V377" s="433"/>
      <c r="W377" s="434"/>
      <c r="Z377" s="69"/>
      <c r="AA377" s="69"/>
      <c r="AB377" s="69"/>
      <c r="AC377" s="69"/>
      <c r="AD377" s="69"/>
      <c r="AE377" s="69"/>
      <c r="AF377" s="69"/>
      <c r="AG377" s="69"/>
      <c r="AH377" s="69"/>
      <c r="AI377" s="69"/>
      <c r="AJ377" s="69"/>
      <c r="AK377" s="69"/>
    </row>
    <row r="378" spans="5:37" x14ac:dyDescent="0.25">
      <c r="E378" s="69"/>
      <c r="H378" s="69"/>
      <c r="I378" s="69"/>
      <c r="J378" s="69"/>
      <c r="L378" s="69"/>
      <c r="M378" s="69"/>
      <c r="N378" s="69"/>
      <c r="O378" s="69"/>
      <c r="V378" s="433"/>
      <c r="W378" s="434"/>
      <c r="Z378" s="69"/>
      <c r="AA378" s="69"/>
      <c r="AB378" s="69"/>
      <c r="AC378" s="69"/>
      <c r="AD378" s="69"/>
      <c r="AE378" s="69"/>
      <c r="AF378" s="69"/>
      <c r="AG378" s="69"/>
      <c r="AH378" s="69"/>
      <c r="AI378" s="69"/>
      <c r="AJ378" s="69"/>
      <c r="AK378" s="69"/>
    </row>
    <row r="379" spans="5:37" x14ac:dyDescent="0.25">
      <c r="E379" s="69"/>
      <c r="H379" s="69"/>
      <c r="I379" s="69"/>
      <c r="J379" s="69"/>
      <c r="L379" s="69"/>
      <c r="M379" s="69"/>
      <c r="N379" s="69"/>
      <c r="O379" s="69"/>
      <c r="V379" s="433"/>
      <c r="W379" s="434"/>
      <c r="Z379" s="69"/>
      <c r="AA379" s="69"/>
      <c r="AB379" s="69"/>
      <c r="AC379" s="69"/>
      <c r="AD379" s="69"/>
      <c r="AE379" s="69"/>
      <c r="AF379" s="69"/>
      <c r="AG379" s="69"/>
      <c r="AH379" s="69"/>
      <c r="AI379" s="69"/>
      <c r="AJ379" s="69"/>
      <c r="AK379" s="69"/>
    </row>
    <row r="380" spans="5:37" x14ac:dyDescent="0.25">
      <c r="E380" s="69"/>
      <c r="H380" s="69"/>
      <c r="I380" s="69"/>
      <c r="J380" s="69"/>
      <c r="L380" s="69"/>
      <c r="M380" s="69"/>
      <c r="N380" s="69"/>
      <c r="O380" s="69"/>
      <c r="V380" s="433"/>
      <c r="W380" s="434"/>
      <c r="Z380" s="69"/>
      <c r="AA380" s="69"/>
      <c r="AB380" s="69"/>
      <c r="AC380" s="69"/>
      <c r="AD380" s="69"/>
      <c r="AE380" s="69"/>
      <c r="AF380" s="69"/>
      <c r="AG380" s="69"/>
      <c r="AH380" s="69"/>
      <c r="AI380" s="69"/>
      <c r="AJ380" s="69"/>
      <c r="AK380" s="69"/>
    </row>
    <row r="381" spans="5:37" x14ac:dyDescent="0.25">
      <c r="E381" s="69"/>
      <c r="H381" s="69"/>
      <c r="I381" s="69"/>
      <c r="J381" s="69"/>
      <c r="L381" s="69"/>
      <c r="M381" s="69"/>
      <c r="N381" s="69"/>
      <c r="O381" s="69"/>
      <c r="V381" s="433"/>
      <c r="W381" s="434"/>
      <c r="Z381" s="69"/>
      <c r="AA381" s="69"/>
      <c r="AB381" s="69"/>
      <c r="AC381" s="69"/>
      <c r="AD381" s="69"/>
      <c r="AE381" s="69"/>
      <c r="AF381" s="69"/>
      <c r="AG381" s="69"/>
      <c r="AH381" s="69"/>
      <c r="AI381" s="69"/>
      <c r="AJ381" s="69"/>
      <c r="AK381" s="69"/>
    </row>
    <row r="382" spans="5:37" x14ac:dyDescent="0.25">
      <c r="E382" s="69"/>
      <c r="H382" s="69"/>
      <c r="I382" s="69"/>
      <c r="J382" s="69"/>
      <c r="L382" s="69"/>
      <c r="M382" s="69"/>
      <c r="N382" s="69"/>
      <c r="O382" s="69"/>
      <c r="V382" s="433"/>
      <c r="W382" s="434"/>
      <c r="Z382" s="69"/>
      <c r="AA382" s="69"/>
      <c r="AB382" s="69"/>
      <c r="AC382" s="69"/>
      <c r="AD382" s="69"/>
      <c r="AE382" s="69"/>
      <c r="AF382" s="69"/>
      <c r="AG382" s="69"/>
      <c r="AH382" s="69"/>
      <c r="AI382" s="69"/>
      <c r="AJ382" s="69"/>
      <c r="AK382" s="69"/>
    </row>
    <row r="383" spans="5:37" x14ac:dyDescent="0.25">
      <c r="E383" s="69"/>
      <c r="H383" s="69"/>
      <c r="I383" s="69"/>
      <c r="J383" s="69"/>
      <c r="L383" s="69"/>
      <c r="M383" s="69"/>
      <c r="N383" s="69"/>
      <c r="O383" s="69"/>
      <c r="V383" s="433"/>
      <c r="W383" s="434"/>
      <c r="Z383" s="69"/>
      <c r="AA383" s="69"/>
      <c r="AB383" s="69"/>
      <c r="AC383" s="69"/>
      <c r="AD383" s="69"/>
      <c r="AE383" s="69"/>
      <c r="AF383" s="69"/>
      <c r="AG383" s="69"/>
      <c r="AH383" s="69"/>
      <c r="AI383" s="69"/>
      <c r="AJ383" s="69"/>
      <c r="AK383" s="69"/>
    </row>
    <row r="384" spans="5:37" x14ac:dyDescent="0.25">
      <c r="E384" s="69"/>
      <c r="H384" s="69"/>
      <c r="I384" s="69"/>
      <c r="J384" s="69"/>
      <c r="L384" s="69"/>
      <c r="M384" s="69"/>
      <c r="N384" s="69"/>
      <c r="O384" s="69"/>
      <c r="V384" s="433"/>
      <c r="W384" s="434"/>
      <c r="Z384" s="69"/>
      <c r="AA384" s="69"/>
      <c r="AB384" s="69"/>
      <c r="AC384" s="69"/>
      <c r="AD384" s="69"/>
      <c r="AE384" s="69"/>
      <c r="AF384" s="69"/>
      <c r="AG384" s="69"/>
      <c r="AH384" s="69"/>
      <c r="AI384" s="69"/>
      <c r="AJ384" s="69"/>
      <c r="AK384" s="69"/>
    </row>
    <row r="385" spans="5:37" x14ac:dyDescent="0.25">
      <c r="E385" s="69"/>
      <c r="H385" s="69"/>
      <c r="I385" s="69"/>
      <c r="J385" s="69"/>
      <c r="L385" s="69"/>
      <c r="M385" s="69"/>
      <c r="N385" s="69"/>
      <c r="O385" s="69"/>
      <c r="V385" s="433"/>
      <c r="W385" s="434"/>
      <c r="Z385" s="69"/>
      <c r="AA385" s="69"/>
      <c r="AB385" s="69"/>
      <c r="AC385" s="69"/>
      <c r="AD385" s="69"/>
      <c r="AE385" s="69"/>
      <c r="AF385" s="69"/>
      <c r="AG385" s="69"/>
      <c r="AH385" s="69"/>
      <c r="AI385" s="69"/>
      <c r="AJ385" s="69"/>
      <c r="AK385" s="69"/>
    </row>
    <row r="386" spans="5:37" x14ac:dyDescent="0.25">
      <c r="E386" s="69"/>
      <c r="H386" s="69"/>
      <c r="I386" s="69"/>
      <c r="J386" s="69"/>
      <c r="L386" s="69"/>
      <c r="M386" s="69"/>
      <c r="N386" s="69"/>
      <c r="O386" s="69"/>
      <c r="V386" s="433"/>
      <c r="W386" s="434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/>
      <c r="AK386" s="69"/>
    </row>
    <row r="387" spans="5:37" x14ac:dyDescent="0.25">
      <c r="E387" s="69"/>
      <c r="H387" s="69"/>
      <c r="I387" s="69"/>
      <c r="J387" s="69"/>
      <c r="L387" s="69"/>
      <c r="M387" s="69"/>
      <c r="N387" s="69"/>
      <c r="O387" s="69"/>
      <c r="V387" s="433"/>
      <c r="W387" s="434"/>
      <c r="Z387" s="69"/>
      <c r="AA387" s="69"/>
      <c r="AB387" s="69"/>
      <c r="AC387" s="69"/>
      <c r="AD387" s="69"/>
      <c r="AE387" s="69"/>
      <c r="AF387" s="69"/>
      <c r="AG387" s="69"/>
      <c r="AH387" s="69"/>
      <c r="AI387" s="69"/>
      <c r="AJ387" s="69"/>
      <c r="AK387" s="69"/>
    </row>
    <row r="388" spans="5:37" x14ac:dyDescent="0.25">
      <c r="E388" s="69"/>
      <c r="H388" s="69"/>
      <c r="I388" s="69"/>
      <c r="J388" s="69"/>
      <c r="L388" s="69"/>
      <c r="M388" s="69"/>
      <c r="N388" s="69"/>
      <c r="O388" s="69"/>
      <c r="V388" s="433"/>
      <c r="W388" s="434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/>
      <c r="AK388" s="69"/>
    </row>
    <row r="389" spans="5:37" x14ac:dyDescent="0.25">
      <c r="E389" s="69"/>
      <c r="H389" s="69"/>
      <c r="I389" s="69"/>
      <c r="J389" s="69"/>
      <c r="L389" s="69"/>
      <c r="M389" s="69"/>
      <c r="N389" s="69"/>
      <c r="O389" s="69"/>
      <c r="V389" s="433"/>
      <c r="W389" s="434"/>
      <c r="Z389" s="69"/>
      <c r="AA389" s="69"/>
      <c r="AB389" s="69"/>
      <c r="AC389" s="69"/>
      <c r="AD389" s="69"/>
      <c r="AE389" s="69"/>
      <c r="AF389" s="69"/>
      <c r="AG389" s="69"/>
      <c r="AH389" s="69"/>
      <c r="AI389" s="69"/>
      <c r="AJ389" s="69"/>
      <c r="AK389" s="69"/>
    </row>
    <row r="390" spans="5:37" x14ac:dyDescent="0.25">
      <c r="E390" s="69"/>
      <c r="H390" s="69"/>
      <c r="I390" s="69"/>
      <c r="J390" s="69"/>
      <c r="L390" s="69"/>
      <c r="M390" s="69"/>
      <c r="N390" s="69"/>
      <c r="O390" s="69"/>
      <c r="V390" s="433"/>
      <c r="W390" s="434"/>
      <c r="Z390" s="69"/>
      <c r="AA390" s="69"/>
      <c r="AB390" s="69"/>
      <c r="AC390" s="69"/>
      <c r="AD390" s="69"/>
      <c r="AE390" s="69"/>
      <c r="AF390" s="69"/>
      <c r="AG390" s="69"/>
      <c r="AH390" s="69"/>
      <c r="AI390" s="69"/>
      <c r="AJ390" s="69"/>
      <c r="AK390" s="69"/>
    </row>
    <row r="391" spans="5:37" x14ac:dyDescent="0.25">
      <c r="E391" s="69"/>
      <c r="H391" s="69"/>
      <c r="I391" s="69"/>
      <c r="J391" s="69"/>
      <c r="L391" s="69"/>
      <c r="M391" s="69"/>
      <c r="N391" s="69"/>
      <c r="O391" s="69"/>
      <c r="V391" s="433"/>
      <c r="W391" s="434"/>
      <c r="Z391" s="69"/>
      <c r="AA391" s="69"/>
      <c r="AB391" s="69"/>
      <c r="AC391" s="69"/>
      <c r="AD391" s="69"/>
      <c r="AE391" s="69"/>
      <c r="AF391" s="69"/>
      <c r="AG391" s="69"/>
      <c r="AH391" s="69"/>
      <c r="AI391" s="69"/>
      <c r="AJ391" s="69"/>
      <c r="AK391" s="69"/>
    </row>
    <row r="392" spans="5:37" x14ac:dyDescent="0.25">
      <c r="E392" s="69"/>
      <c r="H392" s="69"/>
      <c r="I392" s="69"/>
      <c r="J392" s="69"/>
      <c r="L392" s="69"/>
      <c r="M392" s="69"/>
      <c r="N392" s="69"/>
      <c r="O392" s="69"/>
      <c r="V392" s="433"/>
      <c r="W392" s="434"/>
      <c r="Z392" s="69"/>
      <c r="AA392" s="69"/>
      <c r="AB392" s="69"/>
      <c r="AC392" s="69"/>
      <c r="AD392" s="69"/>
      <c r="AE392" s="69"/>
      <c r="AF392" s="69"/>
      <c r="AG392" s="69"/>
      <c r="AH392" s="69"/>
      <c r="AI392" s="69"/>
      <c r="AJ392" s="69"/>
      <c r="AK392" s="69"/>
    </row>
    <row r="393" spans="5:37" x14ac:dyDescent="0.25">
      <c r="E393" s="69"/>
      <c r="H393" s="69"/>
      <c r="I393" s="69"/>
      <c r="J393" s="69"/>
      <c r="L393" s="69"/>
      <c r="M393" s="69"/>
      <c r="N393" s="69"/>
      <c r="O393" s="69"/>
      <c r="V393" s="433"/>
      <c r="W393" s="434"/>
      <c r="Z393" s="69"/>
      <c r="AA393" s="69"/>
      <c r="AB393" s="69"/>
      <c r="AC393" s="69"/>
      <c r="AD393" s="69"/>
      <c r="AE393" s="69"/>
      <c r="AF393" s="69"/>
      <c r="AG393" s="69"/>
      <c r="AH393" s="69"/>
      <c r="AI393" s="69"/>
      <c r="AJ393" s="69"/>
      <c r="AK393" s="69"/>
    </row>
    <row r="394" spans="5:37" x14ac:dyDescent="0.25">
      <c r="E394" s="69"/>
      <c r="H394" s="69"/>
      <c r="I394" s="69"/>
      <c r="J394" s="69"/>
      <c r="L394" s="69"/>
      <c r="M394" s="69"/>
      <c r="N394" s="69"/>
      <c r="O394" s="69"/>
      <c r="V394" s="433"/>
      <c r="W394" s="434"/>
      <c r="Z394" s="69"/>
      <c r="AA394" s="69"/>
      <c r="AB394" s="69"/>
      <c r="AC394" s="69"/>
      <c r="AD394" s="69"/>
      <c r="AE394" s="69"/>
      <c r="AF394" s="69"/>
      <c r="AG394" s="69"/>
      <c r="AH394" s="69"/>
      <c r="AI394" s="69"/>
      <c r="AJ394" s="69"/>
      <c r="AK394" s="69"/>
    </row>
    <row r="395" spans="5:37" x14ac:dyDescent="0.25">
      <c r="E395" s="69"/>
      <c r="H395" s="69"/>
      <c r="I395" s="69"/>
      <c r="J395" s="69"/>
      <c r="L395" s="69"/>
      <c r="M395" s="69"/>
      <c r="N395" s="69"/>
      <c r="O395" s="69"/>
      <c r="V395" s="433"/>
      <c r="W395" s="434"/>
      <c r="Z395" s="69"/>
      <c r="AA395" s="69"/>
      <c r="AB395" s="69"/>
      <c r="AC395" s="69"/>
      <c r="AD395" s="69"/>
      <c r="AE395" s="69"/>
      <c r="AF395" s="69"/>
      <c r="AG395" s="69"/>
      <c r="AH395" s="69"/>
      <c r="AI395" s="69"/>
      <c r="AJ395" s="69"/>
      <c r="AK395" s="69"/>
    </row>
    <row r="396" spans="5:37" x14ac:dyDescent="0.25">
      <c r="E396" s="69"/>
      <c r="H396" s="69"/>
      <c r="I396" s="69"/>
      <c r="J396" s="69"/>
      <c r="L396" s="69"/>
      <c r="M396" s="69"/>
      <c r="N396" s="69"/>
      <c r="O396" s="69"/>
      <c r="V396" s="433"/>
      <c r="W396" s="434"/>
      <c r="Z396" s="69"/>
      <c r="AA396" s="69"/>
      <c r="AB396" s="69"/>
      <c r="AC396" s="69"/>
      <c r="AD396" s="69"/>
      <c r="AE396" s="69"/>
      <c r="AF396" s="69"/>
      <c r="AG396" s="69"/>
      <c r="AH396" s="69"/>
      <c r="AI396" s="69"/>
      <c r="AJ396" s="69"/>
      <c r="AK396" s="69"/>
    </row>
    <row r="397" spans="5:37" x14ac:dyDescent="0.25">
      <c r="E397" s="69"/>
      <c r="H397" s="69"/>
      <c r="I397" s="69"/>
      <c r="J397" s="69"/>
      <c r="L397" s="69"/>
      <c r="M397" s="69"/>
      <c r="N397" s="69"/>
      <c r="O397" s="69"/>
      <c r="V397" s="433"/>
      <c r="W397" s="434"/>
      <c r="Z397" s="69"/>
      <c r="AA397" s="69"/>
      <c r="AB397" s="69"/>
      <c r="AC397" s="69"/>
      <c r="AD397" s="69"/>
      <c r="AE397" s="69"/>
      <c r="AF397" s="69"/>
      <c r="AG397" s="69"/>
      <c r="AH397" s="69"/>
      <c r="AI397" s="69"/>
      <c r="AJ397" s="69"/>
      <c r="AK397" s="69"/>
    </row>
    <row r="398" spans="5:37" x14ac:dyDescent="0.25">
      <c r="E398" s="69"/>
      <c r="H398" s="69"/>
      <c r="I398" s="69"/>
      <c r="J398" s="69"/>
      <c r="L398" s="69"/>
      <c r="M398" s="69"/>
      <c r="N398" s="69"/>
      <c r="O398" s="69"/>
      <c r="V398" s="433"/>
      <c r="W398" s="434"/>
      <c r="Z398" s="69"/>
      <c r="AA398" s="69"/>
      <c r="AB398" s="69"/>
      <c r="AC398" s="69"/>
      <c r="AD398" s="69"/>
      <c r="AE398" s="69"/>
      <c r="AF398" s="69"/>
      <c r="AG398" s="69"/>
      <c r="AH398" s="69"/>
      <c r="AI398" s="69"/>
      <c r="AJ398" s="69"/>
      <c r="AK398" s="69"/>
    </row>
    <row r="399" spans="5:37" x14ac:dyDescent="0.25">
      <c r="E399" s="69"/>
      <c r="H399" s="69"/>
      <c r="I399" s="69"/>
      <c r="J399" s="69"/>
      <c r="L399" s="69"/>
      <c r="M399" s="69"/>
      <c r="N399" s="69"/>
      <c r="O399" s="69"/>
      <c r="V399" s="433"/>
      <c r="W399" s="434"/>
      <c r="Z399" s="69"/>
      <c r="AA399" s="69"/>
      <c r="AB399" s="69"/>
      <c r="AC399" s="69"/>
      <c r="AD399" s="69"/>
      <c r="AE399" s="69"/>
      <c r="AF399" s="69"/>
      <c r="AG399" s="69"/>
      <c r="AH399" s="69"/>
      <c r="AI399" s="69"/>
      <c r="AJ399" s="69"/>
      <c r="AK399" s="69"/>
    </row>
    <row r="400" spans="5:37" x14ac:dyDescent="0.25">
      <c r="E400" s="69"/>
      <c r="H400" s="69"/>
      <c r="I400" s="69"/>
      <c r="J400" s="69"/>
      <c r="L400" s="69"/>
      <c r="M400" s="69"/>
      <c r="N400" s="69"/>
      <c r="O400" s="69"/>
      <c r="V400" s="433"/>
      <c r="W400" s="434"/>
      <c r="Z400" s="69"/>
      <c r="AA400" s="69"/>
      <c r="AB400" s="69"/>
      <c r="AC400" s="69"/>
      <c r="AD400" s="69"/>
      <c r="AE400" s="69"/>
      <c r="AF400" s="69"/>
      <c r="AG400" s="69"/>
      <c r="AH400" s="69"/>
      <c r="AI400" s="69"/>
      <c r="AJ400" s="69"/>
      <c r="AK400" s="69"/>
    </row>
    <row r="401" spans="5:37" x14ac:dyDescent="0.25">
      <c r="E401" s="69"/>
      <c r="H401" s="69"/>
      <c r="I401" s="69"/>
      <c r="J401" s="69"/>
      <c r="L401" s="69"/>
      <c r="M401" s="69"/>
      <c r="N401" s="69"/>
      <c r="O401" s="69"/>
      <c r="V401" s="433"/>
      <c r="W401" s="434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</row>
    <row r="402" spans="5:37" x14ac:dyDescent="0.2">
      <c r="E402" s="69"/>
      <c r="H402" s="69"/>
      <c r="I402" s="69"/>
      <c r="J402" s="69"/>
      <c r="L402" s="69"/>
      <c r="M402" s="69"/>
      <c r="N402" s="69"/>
      <c r="O402" s="69"/>
      <c r="V402" s="433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</row>
    <row r="406" spans="5:37" x14ac:dyDescent="0.25">
      <c r="E406" s="69"/>
      <c r="H406" s="69"/>
      <c r="I406" s="69"/>
      <c r="J406" s="69"/>
      <c r="L406" s="69"/>
      <c r="M406" s="69"/>
      <c r="N406" s="69"/>
      <c r="O406" s="69"/>
      <c r="V406" s="433"/>
      <c r="W406" s="434"/>
      <c r="Z406" s="69"/>
      <c r="AA406" s="69"/>
      <c r="AB406" s="69"/>
      <c r="AC406" s="69"/>
      <c r="AD406" s="69"/>
      <c r="AE406" s="69"/>
      <c r="AF406" s="69"/>
      <c r="AG406" s="69"/>
      <c r="AH406" s="69"/>
      <c r="AI406" s="69"/>
      <c r="AJ406" s="69"/>
      <c r="AK406" s="69"/>
    </row>
    <row r="407" spans="5:37" x14ac:dyDescent="0.25">
      <c r="E407" s="69"/>
      <c r="H407" s="69"/>
      <c r="I407" s="69"/>
      <c r="J407" s="69"/>
      <c r="L407" s="69"/>
      <c r="M407" s="69"/>
      <c r="N407" s="69"/>
      <c r="O407" s="69"/>
      <c r="V407" s="433"/>
      <c r="W407" s="434"/>
      <c r="Z407" s="69"/>
      <c r="AA407" s="69"/>
      <c r="AB407" s="69"/>
      <c r="AC407" s="69"/>
      <c r="AD407" s="69"/>
      <c r="AE407" s="69"/>
      <c r="AF407" s="69"/>
      <c r="AG407" s="69"/>
      <c r="AH407" s="69"/>
      <c r="AI407" s="69"/>
      <c r="AJ407" s="69"/>
      <c r="AK407" s="69"/>
    </row>
    <row r="408" spans="5:37" x14ac:dyDescent="0.25">
      <c r="E408" s="69"/>
      <c r="H408" s="69"/>
      <c r="I408" s="69"/>
      <c r="J408" s="69"/>
      <c r="L408" s="69"/>
      <c r="M408" s="69"/>
      <c r="N408" s="69"/>
      <c r="O408" s="69"/>
      <c r="V408" s="433"/>
      <c r="W408" s="434"/>
      <c r="Z408" s="69"/>
      <c r="AA408" s="69"/>
      <c r="AB408" s="69"/>
      <c r="AC408" s="69"/>
      <c r="AD408" s="69"/>
      <c r="AE408" s="69"/>
      <c r="AF408" s="69"/>
      <c r="AG408" s="69"/>
      <c r="AH408" s="69"/>
      <c r="AI408" s="69"/>
      <c r="AJ408" s="69"/>
      <c r="AK408" s="69"/>
    </row>
    <row r="409" spans="5:37" x14ac:dyDescent="0.25">
      <c r="E409" s="69"/>
      <c r="H409" s="69"/>
      <c r="I409" s="69"/>
      <c r="J409" s="69"/>
      <c r="L409" s="69"/>
      <c r="M409" s="69"/>
      <c r="N409" s="69"/>
      <c r="O409" s="69"/>
      <c r="V409" s="433"/>
      <c r="W409" s="434"/>
      <c r="Z409" s="69"/>
      <c r="AA409" s="69"/>
      <c r="AB409" s="69"/>
      <c r="AC409" s="69"/>
      <c r="AD409" s="69"/>
      <c r="AE409" s="69"/>
      <c r="AF409" s="69"/>
      <c r="AG409" s="69"/>
      <c r="AH409" s="69"/>
      <c r="AI409" s="69"/>
      <c r="AJ409" s="69"/>
      <c r="AK409" s="69"/>
    </row>
    <row r="410" spans="5:37" x14ac:dyDescent="0.25">
      <c r="E410" s="69"/>
      <c r="H410" s="69"/>
      <c r="I410" s="69"/>
      <c r="J410" s="69"/>
      <c r="L410" s="69"/>
      <c r="M410" s="69"/>
      <c r="N410" s="69"/>
      <c r="O410" s="69"/>
      <c r="V410" s="433"/>
      <c r="W410" s="434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/>
      <c r="AJ410" s="69"/>
      <c r="AK410" s="69"/>
    </row>
    <row r="411" spans="5:37" x14ac:dyDescent="0.25">
      <c r="E411" s="69"/>
      <c r="H411" s="69"/>
      <c r="I411" s="69"/>
      <c r="J411" s="69"/>
      <c r="L411" s="69"/>
      <c r="M411" s="69"/>
      <c r="N411" s="69"/>
      <c r="O411" s="69"/>
      <c r="V411" s="433"/>
      <c r="W411" s="434"/>
      <c r="Z411" s="69"/>
      <c r="AA411" s="69"/>
      <c r="AB411" s="69"/>
      <c r="AC411" s="69"/>
      <c r="AD411" s="69"/>
      <c r="AE411" s="69"/>
      <c r="AF411" s="69"/>
      <c r="AG411" s="69"/>
      <c r="AH411" s="69"/>
      <c r="AI411" s="69"/>
      <c r="AJ411" s="69"/>
      <c r="AK411" s="69"/>
    </row>
    <row r="412" spans="5:37" x14ac:dyDescent="0.25">
      <c r="E412" s="69"/>
      <c r="H412" s="69"/>
      <c r="I412" s="69"/>
      <c r="J412" s="69"/>
      <c r="L412" s="69"/>
      <c r="M412" s="69"/>
      <c r="N412" s="69"/>
      <c r="O412" s="69"/>
      <c r="V412" s="433"/>
      <c r="W412" s="434"/>
      <c r="Z412" s="69"/>
      <c r="AA412" s="69"/>
      <c r="AB412" s="69"/>
      <c r="AC412" s="69"/>
      <c r="AD412" s="69"/>
      <c r="AE412" s="69"/>
      <c r="AF412" s="69"/>
      <c r="AG412" s="69"/>
      <c r="AH412" s="69"/>
      <c r="AI412" s="69"/>
      <c r="AJ412" s="69"/>
      <c r="AK412" s="69"/>
    </row>
    <row r="413" spans="5:37" x14ac:dyDescent="0.25">
      <c r="E413" s="69"/>
      <c r="H413" s="69"/>
      <c r="I413" s="69"/>
      <c r="J413" s="69"/>
      <c r="L413" s="69"/>
      <c r="M413" s="69"/>
      <c r="N413" s="69"/>
      <c r="O413" s="69"/>
      <c r="V413" s="433"/>
      <c r="W413" s="434"/>
      <c r="Z413" s="69"/>
      <c r="AA413" s="69"/>
      <c r="AB413" s="69"/>
      <c r="AC413" s="69"/>
      <c r="AD413" s="69"/>
      <c r="AE413" s="69"/>
      <c r="AF413" s="69"/>
      <c r="AG413" s="69"/>
      <c r="AH413" s="69"/>
      <c r="AI413" s="69"/>
      <c r="AJ413" s="69"/>
      <c r="AK413" s="69"/>
    </row>
    <row r="414" spans="5:37" x14ac:dyDescent="0.25">
      <c r="E414" s="69"/>
      <c r="H414" s="69"/>
      <c r="I414" s="69"/>
      <c r="J414" s="69"/>
      <c r="L414" s="69"/>
      <c r="M414" s="69"/>
      <c r="N414" s="69"/>
      <c r="O414" s="69"/>
      <c r="V414" s="433"/>
      <c r="W414" s="434"/>
      <c r="Z414" s="69"/>
      <c r="AA414" s="69"/>
      <c r="AB414" s="69"/>
      <c r="AC414" s="69"/>
      <c r="AD414" s="69"/>
      <c r="AE414" s="69"/>
      <c r="AF414" s="69"/>
      <c r="AG414" s="69"/>
      <c r="AH414" s="69"/>
      <c r="AI414" s="69"/>
      <c r="AJ414" s="69"/>
      <c r="AK414" s="69"/>
    </row>
    <row r="415" spans="5:37" x14ac:dyDescent="0.25">
      <c r="E415" s="69"/>
      <c r="H415" s="69"/>
      <c r="I415" s="69"/>
      <c r="J415" s="69"/>
      <c r="L415" s="69"/>
      <c r="M415" s="69"/>
      <c r="N415" s="69"/>
      <c r="O415" s="69"/>
      <c r="V415" s="433"/>
      <c r="W415" s="434"/>
      <c r="Z415" s="69"/>
      <c r="AA415" s="69"/>
      <c r="AB415" s="69"/>
      <c r="AC415" s="69"/>
      <c r="AD415" s="69"/>
      <c r="AE415" s="69"/>
      <c r="AF415" s="69"/>
      <c r="AG415" s="69"/>
      <c r="AH415" s="69"/>
      <c r="AI415" s="69"/>
      <c r="AJ415" s="69"/>
      <c r="AK415" s="69"/>
    </row>
    <row r="416" spans="5:37" x14ac:dyDescent="0.25">
      <c r="E416" s="69"/>
      <c r="H416" s="69"/>
      <c r="I416" s="69"/>
      <c r="J416" s="69"/>
      <c r="L416" s="69"/>
      <c r="M416" s="69"/>
      <c r="N416" s="69"/>
      <c r="O416" s="69"/>
      <c r="V416" s="433"/>
      <c r="W416" s="434"/>
      <c r="Z416" s="69"/>
      <c r="AA416" s="69"/>
      <c r="AB416" s="69"/>
      <c r="AC416" s="69"/>
      <c r="AD416" s="69"/>
      <c r="AE416" s="69"/>
      <c r="AF416" s="69"/>
      <c r="AG416" s="69"/>
      <c r="AH416" s="69"/>
      <c r="AI416" s="69"/>
      <c r="AJ416" s="69"/>
      <c r="AK416" s="69"/>
    </row>
    <row r="417" spans="5:37" x14ac:dyDescent="0.25">
      <c r="E417" s="69"/>
      <c r="H417" s="69"/>
      <c r="I417" s="69"/>
      <c r="J417" s="69"/>
      <c r="L417" s="69"/>
      <c r="M417" s="69"/>
      <c r="N417" s="69"/>
      <c r="O417" s="69"/>
      <c r="V417" s="433"/>
      <c r="W417" s="434"/>
      <c r="Z417" s="69"/>
      <c r="AA417" s="69"/>
      <c r="AB417" s="69"/>
      <c r="AC417" s="69"/>
      <c r="AD417" s="69"/>
      <c r="AE417" s="69"/>
      <c r="AF417" s="69"/>
      <c r="AG417" s="69"/>
      <c r="AH417" s="69"/>
      <c r="AI417" s="69"/>
      <c r="AJ417" s="69"/>
      <c r="AK417" s="69"/>
    </row>
    <row r="418" spans="5:37" x14ac:dyDescent="0.25">
      <c r="E418" s="69"/>
      <c r="H418" s="69"/>
      <c r="I418" s="69"/>
      <c r="J418" s="69"/>
      <c r="L418" s="69"/>
      <c r="M418" s="69"/>
      <c r="N418" s="69"/>
      <c r="O418" s="69"/>
      <c r="V418" s="433"/>
      <c r="W418" s="434"/>
      <c r="Z418" s="69"/>
      <c r="AA418" s="69"/>
      <c r="AB418" s="69"/>
      <c r="AC418" s="69"/>
      <c r="AD418" s="69"/>
      <c r="AE418" s="69"/>
      <c r="AF418" s="69"/>
      <c r="AG418" s="69"/>
      <c r="AH418" s="69"/>
      <c r="AI418" s="69"/>
      <c r="AJ418" s="69"/>
      <c r="AK418" s="69"/>
    </row>
    <row r="419" spans="5:37" x14ac:dyDescent="0.25">
      <c r="E419" s="69"/>
      <c r="H419" s="69"/>
      <c r="I419" s="69"/>
      <c r="J419" s="69"/>
      <c r="L419" s="69"/>
      <c r="M419" s="69"/>
      <c r="N419" s="69"/>
      <c r="O419" s="69"/>
      <c r="V419" s="433"/>
      <c r="W419" s="434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</row>
    <row r="420" spans="5:37" x14ac:dyDescent="0.25">
      <c r="E420" s="69"/>
      <c r="H420" s="69"/>
      <c r="I420" s="69"/>
      <c r="J420" s="69"/>
      <c r="L420" s="69"/>
      <c r="M420" s="69"/>
      <c r="N420" s="69"/>
      <c r="O420" s="69"/>
      <c r="V420" s="433"/>
      <c r="W420" s="434"/>
      <c r="Z420" s="69"/>
      <c r="AA420" s="69"/>
      <c r="AB420" s="69"/>
      <c r="AC420" s="69"/>
      <c r="AD420" s="69"/>
      <c r="AE420" s="69"/>
      <c r="AF420" s="69"/>
      <c r="AG420" s="69"/>
      <c r="AH420" s="69"/>
      <c r="AI420" s="69"/>
      <c r="AJ420" s="69"/>
      <c r="AK420" s="69"/>
    </row>
    <row r="421" spans="5:37" x14ac:dyDescent="0.25">
      <c r="E421" s="69"/>
      <c r="H421" s="69"/>
      <c r="I421" s="69"/>
      <c r="J421" s="69"/>
      <c r="L421" s="69"/>
      <c r="M421" s="69"/>
      <c r="N421" s="69"/>
      <c r="O421" s="69"/>
      <c r="V421" s="433"/>
      <c r="W421" s="434"/>
      <c r="Z421" s="69"/>
      <c r="AA421" s="69"/>
      <c r="AB421" s="69"/>
      <c r="AC421" s="69"/>
      <c r="AD421" s="69"/>
      <c r="AE421" s="69"/>
      <c r="AF421" s="69"/>
      <c r="AG421" s="69"/>
      <c r="AH421" s="69"/>
      <c r="AI421" s="69"/>
      <c r="AJ421" s="69"/>
      <c r="AK421" s="69"/>
    </row>
    <row r="422" spans="5:37" x14ac:dyDescent="0.25">
      <c r="E422" s="69"/>
      <c r="H422" s="69"/>
      <c r="I422" s="69"/>
      <c r="J422" s="69"/>
      <c r="L422" s="69"/>
      <c r="M422" s="69"/>
      <c r="N422" s="69"/>
      <c r="O422" s="69"/>
      <c r="V422" s="433"/>
      <c r="W422" s="434"/>
      <c r="Z422" s="69"/>
      <c r="AA422" s="69"/>
      <c r="AB422" s="69"/>
      <c r="AC422" s="69"/>
      <c r="AD422" s="69"/>
      <c r="AE422" s="69"/>
      <c r="AF422" s="69"/>
      <c r="AG422" s="69"/>
      <c r="AH422" s="69"/>
      <c r="AI422" s="69"/>
      <c r="AJ422" s="69"/>
      <c r="AK422" s="69"/>
    </row>
    <row r="423" spans="5:37" x14ac:dyDescent="0.25">
      <c r="E423" s="69"/>
      <c r="H423" s="69"/>
      <c r="I423" s="69"/>
      <c r="J423" s="69"/>
      <c r="L423" s="69"/>
      <c r="M423" s="69"/>
      <c r="N423" s="69"/>
      <c r="O423" s="69"/>
      <c r="V423" s="433"/>
      <c r="W423" s="434"/>
      <c r="Z423" s="69"/>
      <c r="AA423" s="69"/>
      <c r="AB423" s="69"/>
      <c r="AC423" s="69"/>
      <c r="AD423" s="69"/>
      <c r="AE423" s="69"/>
      <c r="AF423" s="69"/>
      <c r="AG423" s="69"/>
      <c r="AH423" s="69"/>
      <c r="AI423" s="69"/>
      <c r="AJ423" s="69"/>
      <c r="AK423" s="69"/>
    </row>
    <row r="424" spans="5:37" x14ac:dyDescent="0.25">
      <c r="E424" s="69"/>
      <c r="H424" s="69"/>
      <c r="I424" s="69"/>
      <c r="J424" s="69"/>
      <c r="L424" s="69"/>
      <c r="M424" s="69"/>
      <c r="N424" s="69"/>
      <c r="O424" s="69"/>
      <c r="V424" s="433"/>
      <c r="W424" s="434"/>
      <c r="Z424" s="69"/>
      <c r="AA424" s="69"/>
      <c r="AB424" s="69"/>
      <c r="AC424" s="69"/>
      <c r="AD424" s="69"/>
      <c r="AE424" s="69"/>
      <c r="AF424" s="69"/>
      <c r="AG424" s="69"/>
      <c r="AH424" s="69"/>
      <c r="AI424" s="69"/>
      <c r="AJ424" s="69"/>
      <c r="AK424" s="69"/>
    </row>
    <row r="425" spans="5:37" x14ac:dyDescent="0.25">
      <c r="E425" s="69"/>
      <c r="H425" s="69"/>
      <c r="I425" s="69"/>
      <c r="J425" s="69"/>
      <c r="L425" s="69"/>
      <c r="M425" s="69"/>
      <c r="N425" s="69"/>
      <c r="O425" s="69"/>
      <c r="V425" s="433"/>
      <c r="W425" s="434"/>
      <c r="Z425" s="69"/>
      <c r="AA425" s="69"/>
      <c r="AB425" s="69"/>
      <c r="AC425" s="69"/>
      <c r="AD425" s="69"/>
      <c r="AE425" s="69"/>
      <c r="AF425" s="69"/>
      <c r="AG425" s="69"/>
      <c r="AH425" s="69"/>
      <c r="AI425" s="69"/>
      <c r="AJ425" s="69"/>
      <c r="AK425" s="69"/>
    </row>
    <row r="426" spans="5:37" x14ac:dyDescent="0.25">
      <c r="E426" s="69"/>
      <c r="H426" s="69"/>
      <c r="I426" s="69"/>
      <c r="J426" s="69"/>
      <c r="L426" s="69"/>
      <c r="M426" s="69"/>
      <c r="N426" s="69"/>
      <c r="O426" s="69"/>
      <c r="V426" s="433"/>
      <c r="W426" s="434"/>
      <c r="Z426" s="69"/>
      <c r="AA426" s="69"/>
      <c r="AB426" s="69"/>
      <c r="AC426" s="69"/>
      <c r="AD426" s="69"/>
      <c r="AE426" s="69"/>
      <c r="AF426" s="69"/>
      <c r="AG426" s="69"/>
      <c r="AH426" s="69"/>
      <c r="AI426" s="69"/>
      <c r="AJ426" s="69"/>
      <c r="AK426" s="69"/>
    </row>
    <row r="427" spans="5:37" x14ac:dyDescent="0.25">
      <c r="E427" s="69"/>
      <c r="H427" s="69"/>
      <c r="I427" s="69"/>
      <c r="J427" s="69"/>
      <c r="L427" s="69"/>
      <c r="M427" s="69"/>
      <c r="N427" s="69"/>
      <c r="O427" s="69"/>
      <c r="V427" s="433"/>
      <c r="W427" s="434"/>
      <c r="Z427" s="69"/>
      <c r="AA427" s="69"/>
      <c r="AB427" s="69"/>
      <c r="AC427" s="69"/>
      <c r="AD427" s="69"/>
      <c r="AE427" s="69"/>
      <c r="AF427" s="69"/>
      <c r="AG427" s="69"/>
      <c r="AH427" s="69"/>
      <c r="AI427" s="69"/>
      <c r="AJ427" s="69"/>
      <c r="AK427" s="69"/>
    </row>
    <row r="428" spans="5:37" x14ac:dyDescent="0.25">
      <c r="E428" s="69"/>
      <c r="H428" s="69"/>
      <c r="I428" s="69"/>
      <c r="J428" s="69"/>
      <c r="L428" s="69"/>
      <c r="M428" s="69"/>
      <c r="N428" s="69"/>
      <c r="O428" s="69"/>
      <c r="V428" s="433"/>
      <c r="W428" s="434"/>
      <c r="Z428" s="69"/>
      <c r="AA428" s="69"/>
      <c r="AB428" s="69"/>
      <c r="AC428" s="69"/>
      <c r="AD428" s="69"/>
      <c r="AE428" s="69"/>
      <c r="AF428" s="69"/>
      <c r="AG428" s="69"/>
      <c r="AH428" s="69"/>
      <c r="AI428" s="69"/>
      <c r="AJ428" s="69"/>
      <c r="AK428" s="69"/>
    </row>
    <row r="429" spans="5:37" x14ac:dyDescent="0.25">
      <c r="E429" s="69"/>
      <c r="H429" s="69"/>
      <c r="I429" s="69"/>
      <c r="J429" s="69"/>
      <c r="L429" s="69"/>
      <c r="M429" s="69"/>
      <c r="N429" s="69"/>
      <c r="O429" s="69"/>
      <c r="V429" s="433"/>
      <c r="W429" s="434"/>
      <c r="Z429" s="69"/>
      <c r="AA429" s="69"/>
      <c r="AB429" s="69"/>
      <c r="AC429" s="69"/>
      <c r="AD429" s="69"/>
      <c r="AE429" s="69"/>
      <c r="AF429" s="69"/>
      <c r="AG429" s="69"/>
      <c r="AH429" s="69"/>
      <c r="AI429" s="69"/>
      <c r="AJ429" s="69"/>
      <c r="AK429" s="69"/>
    </row>
    <row r="430" spans="5:37" x14ac:dyDescent="0.25">
      <c r="E430" s="69"/>
      <c r="H430" s="69"/>
      <c r="I430" s="69"/>
      <c r="J430" s="69"/>
      <c r="L430" s="69"/>
      <c r="M430" s="69"/>
      <c r="N430" s="69"/>
      <c r="O430" s="69"/>
      <c r="V430" s="433"/>
      <c r="W430" s="434"/>
      <c r="Z430" s="69"/>
      <c r="AA430" s="69"/>
      <c r="AB430" s="69"/>
      <c r="AC430" s="69"/>
      <c r="AD430" s="69"/>
      <c r="AE430" s="69"/>
      <c r="AF430" s="69"/>
      <c r="AG430" s="69"/>
      <c r="AH430" s="69"/>
      <c r="AI430" s="69"/>
      <c r="AJ430" s="69"/>
      <c r="AK430" s="69"/>
    </row>
    <row r="431" spans="5:37" x14ac:dyDescent="0.25">
      <c r="E431" s="69"/>
      <c r="H431" s="69"/>
      <c r="I431" s="69"/>
      <c r="J431" s="69"/>
      <c r="L431" s="69"/>
      <c r="M431" s="69"/>
      <c r="N431" s="69"/>
      <c r="O431" s="69"/>
      <c r="V431" s="433"/>
      <c r="W431" s="434"/>
      <c r="Z431" s="69"/>
      <c r="AA431" s="69"/>
      <c r="AB431" s="69"/>
      <c r="AC431" s="69"/>
      <c r="AD431" s="69"/>
      <c r="AE431" s="69"/>
      <c r="AF431" s="69"/>
      <c r="AG431" s="69"/>
      <c r="AH431" s="69"/>
      <c r="AI431" s="69"/>
      <c r="AJ431" s="69"/>
      <c r="AK431" s="69"/>
    </row>
    <row r="432" spans="5:37" x14ac:dyDescent="0.25">
      <c r="E432" s="69"/>
      <c r="H432" s="69"/>
      <c r="I432" s="69"/>
      <c r="J432" s="69"/>
      <c r="L432" s="69"/>
      <c r="M432" s="69"/>
      <c r="N432" s="69"/>
      <c r="O432" s="69"/>
      <c r="V432" s="433"/>
      <c r="W432" s="434"/>
      <c r="Z432" s="69"/>
      <c r="AA432" s="69"/>
      <c r="AB432" s="69"/>
      <c r="AC432" s="69"/>
      <c r="AD432" s="69"/>
      <c r="AE432" s="69"/>
      <c r="AF432" s="69"/>
      <c r="AG432" s="69"/>
      <c r="AH432" s="69"/>
      <c r="AI432" s="69"/>
      <c r="AJ432" s="69"/>
      <c r="AK432" s="69"/>
    </row>
    <row r="433" spans="5:37" x14ac:dyDescent="0.25">
      <c r="E433" s="69"/>
      <c r="H433" s="69"/>
      <c r="I433" s="69"/>
      <c r="J433" s="69"/>
      <c r="L433" s="69"/>
      <c r="M433" s="69"/>
      <c r="N433" s="69"/>
      <c r="O433" s="69"/>
      <c r="V433" s="433"/>
      <c r="W433" s="434"/>
      <c r="Z433" s="69"/>
      <c r="AA433" s="69"/>
      <c r="AB433" s="69"/>
      <c r="AC433" s="69"/>
      <c r="AD433" s="69"/>
      <c r="AE433" s="69"/>
      <c r="AF433" s="69"/>
      <c r="AG433" s="69"/>
      <c r="AH433" s="69"/>
      <c r="AI433" s="69"/>
      <c r="AJ433" s="69"/>
      <c r="AK433" s="69"/>
    </row>
    <row r="434" spans="5:37" x14ac:dyDescent="0.25">
      <c r="E434" s="69"/>
      <c r="H434" s="69"/>
      <c r="I434" s="69"/>
      <c r="J434" s="69"/>
      <c r="L434" s="69"/>
      <c r="M434" s="69"/>
      <c r="N434" s="69"/>
      <c r="O434" s="69"/>
      <c r="V434" s="433"/>
      <c r="W434" s="434"/>
      <c r="Z434" s="69"/>
      <c r="AA434" s="69"/>
      <c r="AB434" s="69"/>
      <c r="AC434" s="69"/>
      <c r="AD434" s="69"/>
      <c r="AE434" s="69"/>
      <c r="AF434" s="69"/>
      <c r="AG434" s="69"/>
      <c r="AH434" s="69"/>
      <c r="AI434" s="69"/>
      <c r="AJ434" s="69"/>
      <c r="AK434" s="69"/>
    </row>
    <row r="435" spans="5:37" x14ac:dyDescent="0.25">
      <c r="E435" s="69"/>
      <c r="H435" s="69"/>
      <c r="I435" s="69"/>
      <c r="J435" s="69"/>
      <c r="L435" s="69"/>
      <c r="M435" s="69"/>
      <c r="N435" s="69"/>
      <c r="O435" s="69"/>
      <c r="V435" s="433"/>
      <c r="W435" s="434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/>
      <c r="AK435" s="69"/>
    </row>
    <row r="436" spans="5:37" x14ac:dyDescent="0.25">
      <c r="E436" s="69"/>
      <c r="H436" s="69"/>
      <c r="I436" s="69"/>
      <c r="J436" s="69"/>
      <c r="L436" s="69"/>
      <c r="M436" s="69"/>
      <c r="N436" s="69"/>
      <c r="O436" s="69"/>
      <c r="V436" s="433"/>
      <c r="W436" s="434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  <c r="AK436" s="69"/>
    </row>
    <row r="437" spans="5:37" x14ac:dyDescent="0.25">
      <c r="E437" s="69"/>
      <c r="H437" s="69"/>
      <c r="I437" s="69"/>
      <c r="J437" s="69"/>
      <c r="L437" s="69"/>
      <c r="M437" s="69"/>
      <c r="N437" s="69"/>
      <c r="O437" s="69"/>
      <c r="V437" s="433"/>
      <c r="W437" s="434"/>
      <c r="Z437" s="69"/>
      <c r="AA437" s="69"/>
      <c r="AB437" s="69"/>
      <c r="AC437" s="69"/>
      <c r="AD437" s="69"/>
      <c r="AE437" s="69"/>
      <c r="AF437" s="69"/>
      <c r="AG437" s="69"/>
      <c r="AH437" s="69"/>
      <c r="AI437" s="69"/>
      <c r="AJ437" s="69"/>
      <c r="AK437" s="69"/>
    </row>
    <row r="438" spans="5:37" x14ac:dyDescent="0.25">
      <c r="E438" s="69"/>
      <c r="H438" s="69"/>
      <c r="I438" s="69"/>
      <c r="J438" s="69"/>
      <c r="L438" s="69"/>
      <c r="M438" s="69"/>
      <c r="N438" s="69"/>
      <c r="O438" s="69"/>
      <c r="V438" s="433"/>
      <c r="W438" s="434"/>
      <c r="Z438" s="69"/>
      <c r="AA438" s="69"/>
      <c r="AB438" s="69"/>
      <c r="AC438" s="69"/>
      <c r="AD438" s="69"/>
      <c r="AE438" s="69"/>
      <c r="AF438" s="69"/>
      <c r="AG438" s="69"/>
      <c r="AH438" s="69"/>
      <c r="AI438" s="69"/>
      <c r="AJ438" s="69"/>
      <c r="AK438" s="69"/>
    </row>
    <row r="439" spans="5:37" x14ac:dyDescent="0.25">
      <c r="E439" s="69"/>
      <c r="H439" s="69"/>
      <c r="I439" s="69"/>
      <c r="J439" s="69"/>
      <c r="L439" s="69"/>
      <c r="M439" s="69"/>
      <c r="N439" s="69"/>
      <c r="O439" s="69"/>
      <c r="V439" s="433"/>
      <c r="W439" s="434"/>
      <c r="Z439" s="69"/>
      <c r="AA439" s="69"/>
      <c r="AB439" s="69"/>
      <c r="AC439" s="69"/>
      <c r="AD439" s="69"/>
      <c r="AE439" s="69"/>
      <c r="AF439" s="69"/>
      <c r="AG439" s="69"/>
      <c r="AH439" s="69"/>
      <c r="AI439" s="69"/>
      <c r="AJ439" s="69"/>
      <c r="AK439" s="69"/>
    </row>
    <row r="440" spans="5:37" x14ac:dyDescent="0.25">
      <c r="E440" s="69"/>
      <c r="H440" s="69"/>
      <c r="I440" s="69"/>
      <c r="J440" s="69"/>
      <c r="L440" s="69"/>
      <c r="M440" s="69"/>
      <c r="N440" s="69"/>
      <c r="O440" s="69"/>
      <c r="V440" s="433"/>
      <c r="W440" s="434"/>
      <c r="Z440" s="69"/>
      <c r="AA440" s="69"/>
      <c r="AB440" s="69"/>
      <c r="AC440" s="69"/>
      <c r="AD440" s="69"/>
      <c r="AE440" s="69"/>
      <c r="AF440" s="69"/>
      <c r="AG440" s="69"/>
      <c r="AH440" s="69"/>
      <c r="AI440" s="69"/>
      <c r="AJ440" s="69"/>
      <c r="AK440" s="69"/>
    </row>
    <row r="441" spans="5:37" x14ac:dyDescent="0.25">
      <c r="E441" s="69"/>
      <c r="H441" s="69"/>
      <c r="I441" s="69"/>
      <c r="J441" s="69"/>
      <c r="L441" s="69"/>
      <c r="M441" s="69"/>
      <c r="N441" s="69"/>
      <c r="O441" s="69"/>
      <c r="V441" s="433"/>
      <c r="W441" s="434"/>
      <c r="Z441" s="69"/>
      <c r="AA441" s="69"/>
      <c r="AB441" s="69"/>
      <c r="AC441" s="69"/>
      <c r="AD441" s="69"/>
      <c r="AE441" s="69"/>
      <c r="AF441" s="69"/>
      <c r="AG441" s="69"/>
      <c r="AH441" s="69"/>
      <c r="AI441" s="69"/>
      <c r="AJ441" s="69"/>
      <c r="AK441" s="69"/>
    </row>
    <row r="442" spans="5:37" x14ac:dyDescent="0.25">
      <c r="E442" s="69"/>
      <c r="H442" s="69"/>
      <c r="I442" s="69"/>
      <c r="J442" s="69"/>
      <c r="L442" s="69"/>
      <c r="M442" s="69"/>
      <c r="N442" s="69"/>
      <c r="O442" s="69"/>
      <c r="V442" s="433"/>
      <c r="W442" s="434"/>
      <c r="Z442" s="69"/>
      <c r="AA442" s="69"/>
      <c r="AB442" s="69"/>
      <c r="AC442" s="69"/>
      <c r="AD442" s="69"/>
      <c r="AE442" s="69"/>
      <c r="AF442" s="69"/>
      <c r="AG442" s="69"/>
      <c r="AH442" s="69"/>
      <c r="AI442" s="69"/>
      <c r="AJ442" s="69"/>
      <c r="AK442" s="69"/>
    </row>
    <row r="443" spans="5:37" x14ac:dyDescent="0.25">
      <c r="E443" s="69"/>
      <c r="H443" s="69"/>
      <c r="I443" s="69"/>
      <c r="J443" s="69"/>
      <c r="L443" s="69"/>
      <c r="M443" s="69"/>
      <c r="N443" s="69"/>
      <c r="O443" s="69"/>
      <c r="V443" s="433"/>
      <c r="W443" s="434"/>
      <c r="Z443" s="69"/>
      <c r="AA443" s="69"/>
      <c r="AB443" s="69"/>
      <c r="AC443" s="69"/>
      <c r="AD443" s="69"/>
      <c r="AE443" s="69"/>
      <c r="AF443" s="69"/>
      <c r="AG443" s="69"/>
      <c r="AH443" s="69"/>
      <c r="AI443" s="69"/>
      <c r="AJ443" s="69"/>
      <c r="AK443" s="69"/>
    </row>
    <row r="444" spans="5:37" x14ac:dyDescent="0.25">
      <c r="E444" s="69"/>
      <c r="H444" s="69"/>
      <c r="I444" s="69"/>
      <c r="J444" s="69"/>
      <c r="L444" s="69"/>
      <c r="M444" s="69"/>
      <c r="N444" s="69"/>
      <c r="O444" s="69"/>
      <c r="V444" s="433"/>
      <c r="W444" s="434"/>
      <c r="Z444" s="69"/>
      <c r="AA444" s="69"/>
      <c r="AB444" s="69"/>
      <c r="AC444" s="69"/>
      <c r="AD444" s="69"/>
      <c r="AE444" s="69"/>
      <c r="AF444" s="69"/>
      <c r="AG444" s="69"/>
      <c r="AH444" s="69"/>
      <c r="AI444" s="69"/>
      <c r="AJ444" s="69"/>
      <c r="AK444" s="69"/>
    </row>
    <row r="445" spans="5:37" x14ac:dyDescent="0.25">
      <c r="E445" s="69"/>
      <c r="H445" s="69"/>
      <c r="I445" s="69"/>
      <c r="J445" s="69"/>
      <c r="L445" s="69"/>
      <c r="M445" s="69"/>
      <c r="N445" s="69"/>
      <c r="O445" s="69"/>
      <c r="V445" s="433"/>
      <c r="W445" s="434"/>
      <c r="Z445" s="69"/>
      <c r="AA445" s="69"/>
      <c r="AB445" s="69"/>
      <c r="AC445" s="69"/>
      <c r="AD445" s="69"/>
      <c r="AE445" s="69"/>
      <c r="AF445" s="69"/>
      <c r="AG445" s="69"/>
      <c r="AH445" s="69"/>
      <c r="AI445" s="69"/>
      <c r="AJ445" s="69"/>
      <c r="AK445" s="69"/>
    </row>
    <row r="446" spans="5:37" x14ac:dyDescent="0.25">
      <c r="E446" s="69"/>
      <c r="H446" s="69"/>
      <c r="I446" s="69"/>
      <c r="J446" s="69"/>
      <c r="L446" s="69"/>
      <c r="M446" s="69"/>
      <c r="N446" s="69"/>
      <c r="O446" s="69"/>
      <c r="V446" s="433"/>
      <c r="W446" s="434"/>
      <c r="Z446" s="69"/>
      <c r="AA446" s="69"/>
      <c r="AB446" s="69"/>
      <c r="AC446" s="69"/>
      <c r="AD446" s="69"/>
      <c r="AE446" s="69"/>
      <c r="AF446" s="69"/>
      <c r="AG446" s="69"/>
      <c r="AH446" s="69"/>
      <c r="AI446" s="69"/>
      <c r="AJ446" s="69"/>
      <c r="AK446" s="69"/>
    </row>
    <row r="447" spans="5:37" x14ac:dyDescent="0.25">
      <c r="E447" s="69"/>
      <c r="H447" s="69"/>
      <c r="I447" s="69"/>
      <c r="J447" s="69"/>
      <c r="L447" s="69"/>
      <c r="M447" s="69"/>
      <c r="N447" s="69"/>
      <c r="O447" s="69"/>
      <c r="V447" s="433"/>
      <c r="W447" s="434"/>
      <c r="Z447" s="69"/>
      <c r="AA447" s="69"/>
      <c r="AB447" s="69"/>
      <c r="AC447" s="69"/>
      <c r="AD447" s="69"/>
      <c r="AE447" s="69"/>
      <c r="AF447" s="69"/>
      <c r="AG447" s="69"/>
      <c r="AH447" s="69"/>
      <c r="AI447" s="69"/>
      <c r="AJ447" s="69"/>
      <c r="AK447" s="69"/>
    </row>
    <row r="448" spans="5:37" x14ac:dyDescent="0.25">
      <c r="E448" s="69"/>
      <c r="H448" s="69"/>
      <c r="I448" s="69"/>
      <c r="J448" s="69"/>
      <c r="L448" s="69"/>
      <c r="M448" s="69"/>
      <c r="N448" s="69"/>
      <c r="O448" s="69"/>
      <c r="V448" s="433"/>
      <c r="W448" s="434"/>
      <c r="Z448" s="69"/>
      <c r="AA448" s="69"/>
      <c r="AB448" s="69"/>
      <c r="AC448" s="69"/>
      <c r="AD448" s="69"/>
      <c r="AE448" s="69"/>
      <c r="AF448" s="69"/>
      <c r="AG448" s="69"/>
      <c r="AH448" s="69"/>
      <c r="AI448" s="69"/>
      <c r="AJ448" s="69"/>
      <c r="AK448" s="69"/>
    </row>
    <row r="449" spans="5:37" x14ac:dyDescent="0.25">
      <c r="E449" s="69"/>
      <c r="H449" s="69"/>
      <c r="I449" s="69"/>
      <c r="J449" s="69"/>
      <c r="L449" s="69"/>
      <c r="M449" s="69"/>
      <c r="N449" s="69"/>
      <c r="O449" s="69"/>
      <c r="V449" s="433"/>
      <c r="W449" s="434"/>
      <c r="Z449" s="69"/>
      <c r="AA449" s="69"/>
      <c r="AB449" s="69"/>
      <c r="AC449" s="69"/>
      <c r="AD449" s="69"/>
      <c r="AE449" s="69"/>
      <c r="AF449" s="69"/>
      <c r="AG449" s="69"/>
      <c r="AH449" s="69"/>
      <c r="AI449" s="69"/>
      <c r="AJ449" s="69"/>
      <c r="AK449" s="69"/>
    </row>
    <row r="450" spans="5:37" x14ac:dyDescent="0.25">
      <c r="E450" s="69"/>
      <c r="H450" s="69"/>
      <c r="I450" s="69"/>
      <c r="J450" s="69"/>
      <c r="L450" s="69"/>
      <c r="M450" s="69"/>
      <c r="N450" s="69"/>
      <c r="O450" s="69"/>
      <c r="V450" s="433"/>
      <c r="W450" s="434"/>
      <c r="Z450" s="69"/>
      <c r="AA450" s="69"/>
      <c r="AB450" s="69"/>
      <c r="AC450" s="69"/>
      <c r="AD450" s="69"/>
      <c r="AE450" s="69"/>
      <c r="AF450" s="69"/>
      <c r="AG450" s="69"/>
      <c r="AH450" s="69"/>
      <c r="AI450" s="69"/>
      <c r="AJ450" s="69"/>
      <c r="AK450" s="69"/>
    </row>
    <row r="451" spans="5:37" x14ac:dyDescent="0.25">
      <c r="E451" s="69"/>
      <c r="H451" s="69"/>
      <c r="I451" s="69"/>
      <c r="J451" s="69"/>
      <c r="L451" s="69"/>
      <c r="M451" s="69"/>
      <c r="N451" s="69"/>
      <c r="O451" s="69"/>
      <c r="V451" s="433"/>
      <c r="W451" s="434"/>
      <c r="Z451" s="69"/>
      <c r="AA451" s="69"/>
      <c r="AB451" s="69"/>
      <c r="AC451" s="69"/>
      <c r="AD451" s="69"/>
      <c r="AE451" s="69"/>
      <c r="AF451" s="69"/>
      <c r="AG451" s="69"/>
      <c r="AH451" s="69"/>
      <c r="AI451" s="69"/>
      <c r="AJ451" s="69"/>
      <c r="AK451" s="69"/>
    </row>
    <row r="452" spans="5:37" x14ac:dyDescent="0.25">
      <c r="E452" s="69"/>
      <c r="H452" s="69"/>
      <c r="I452" s="69"/>
      <c r="J452" s="69"/>
      <c r="L452" s="69"/>
      <c r="M452" s="69"/>
      <c r="N452" s="69"/>
      <c r="O452" s="69"/>
      <c r="V452" s="433"/>
      <c r="W452" s="434"/>
      <c r="Z452" s="69"/>
      <c r="AA452" s="69"/>
      <c r="AB452" s="69"/>
      <c r="AC452" s="69"/>
      <c r="AD452" s="69"/>
      <c r="AE452" s="69"/>
      <c r="AF452" s="69"/>
      <c r="AG452" s="69"/>
      <c r="AH452" s="69"/>
      <c r="AI452" s="69"/>
      <c r="AJ452" s="69"/>
      <c r="AK452" s="69"/>
    </row>
    <row r="453" spans="5:37" x14ac:dyDescent="0.25">
      <c r="E453" s="69"/>
      <c r="H453" s="69"/>
      <c r="I453" s="69"/>
      <c r="J453" s="69"/>
      <c r="L453" s="69"/>
      <c r="M453" s="69"/>
      <c r="N453" s="69"/>
      <c r="O453" s="69"/>
      <c r="V453" s="433"/>
      <c r="W453" s="434"/>
      <c r="Z453" s="69"/>
      <c r="AA453" s="69"/>
      <c r="AB453" s="69"/>
      <c r="AC453" s="69"/>
      <c r="AD453" s="69"/>
      <c r="AE453" s="69"/>
      <c r="AF453" s="69"/>
      <c r="AG453" s="69"/>
      <c r="AH453" s="69"/>
      <c r="AI453" s="69"/>
      <c r="AJ453" s="69"/>
      <c r="AK453" s="69"/>
    </row>
    <row r="454" spans="5:37" x14ac:dyDescent="0.25">
      <c r="E454" s="69"/>
      <c r="H454" s="69"/>
      <c r="I454" s="69"/>
      <c r="J454" s="69"/>
      <c r="L454" s="69"/>
      <c r="M454" s="69"/>
      <c r="N454" s="69"/>
      <c r="O454" s="69"/>
      <c r="V454" s="433"/>
      <c r="W454" s="434"/>
      <c r="Z454" s="69"/>
      <c r="AA454" s="69"/>
      <c r="AB454" s="69"/>
      <c r="AC454" s="69"/>
      <c r="AD454" s="69"/>
      <c r="AE454" s="69"/>
      <c r="AF454" s="69"/>
      <c r="AG454" s="69"/>
      <c r="AH454" s="69"/>
      <c r="AI454" s="69"/>
      <c r="AJ454" s="69"/>
      <c r="AK454" s="69"/>
    </row>
    <row r="455" spans="5:37" x14ac:dyDescent="0.25">
      <c r="E455" s="69"/>
      <c r="H455" s="69"/>
      <c r="I455" s="69"/>
      <c r="J455" s="69"/>
      <c r="L455" s="69"/>
      <c r="M455" s="69"/>
      <c r="N455" s="69"/>
      <c r="O455" s="69"/>
      <c r="V455" s="433"/>
      <c r="W455" s="434"/>
      <c r="Z455" s="69"/>
      <c r="AA455" s="69"/>
      <c r="AB455" s="69"/>
      <c r="AC455" s="69"/>
      <c r="AD455" s="69"/>
      <c r="AE455" s="69"/>
      <c r="AF455" s="69"/>
      <c r="AG455" s="69"/>
      <c r="AH455" s="69"/>
      <c r="AI455" s="69"/>
      <c r="AJ455" s="69"/>
      <c r="AK455" s="69"/>
    </row>
    <row r="456" spans="5:37" x14ac:dyDescent="0.25">
      <c r="E456" s="69"/>
      <c r="H456" s="69"/>
      <c r="I456" s="69"/>
      <c r="J456" s="69"/>
      <c r="L456" s="69"/>
      <c r="M456" s="69"/>
      <c r="N456" s="69"/>
      <c r="O456" s="69"/>
      <c r="V456" s="433"/>
      <c r="W456" s="434"/>
      <c r="Z456" s="69"/>
      <c r="AA456" s="69"/>
      <c r="AB456" s="69"/>
      <c r="AC456" s="69"/>
      <c r="AD456" s="69"/>
      <c r="AE456" s="69"/>
      <c r="AF456" s="69"/>
      <c r="AG456" s="69"/>
      <c r="AH456" s="69"/>
      <c r="AI456" s="69"/>
      <c r="AJ456" s="69"/>
      <c r="AK456" s="69"/>
    </row>
    <row r="457" spans="5:37" x14ac:dyDescent="0.25">
      <c r="E457" s="69"/>
      <c r="H457" s="69"/>
      <c r="I457" s="69"/>
      <c r="J457" s="69"/>
      <c r="L457" s="69"/>
      <c r="M457" s="69"/>
      <c r="N457" s="69"/>
      <c r="O457" s="69"/>
      <c r="V457" s="433"/>
      <c r="W457" s="434"/>
      <c r="Z457" s="69"/>
      <c r="AA457" s="69"/>
      <c r="AB457" s="69"/>
      <c r="AC457" s="69"/>
      <c r="AD457" s="69"/>
      <c r="AE457" s="69"/>
      <c r="AF457" s="69"/>
      <c r="AG457" s="69"/>
      <c r="AH457" s="69"/>
      <c r="AI457" s="69"/>
      <c r="AJ457" s="69"/>
      <c r="AK457" s="69"/>
    </row>
    <row r="458" spans="5:37" x14ac:dyDescent="0.25">
      <c r="E458" s="69"/>
      <c r="H458" s="69"/>
      <c r="I458" s="69"/>
      <c r="J458" s="69"/>
      <c r="L458" s="69"/>
      <c r="M458" s="69"/>
      <c r="N458" s="69"/>
      <c r="O458" s="69"/>
      <c r="V458" s="433"/>
      <c r="W458" s="434"/>
      <c r="Z458" s="69"/>
      <c r="AA458" s="69"/>
      <c r="AB458" s="69"/>
      <c r="AC458" s="69"/>
      <c r="AD458" s="69"/>
      <c r="AE458" s="69"/>
      <c r="AF458" s="69"/>
      <c r="AG458" s="69"/>
      <c r="AH458" s="69"/>
      <c r="AI458" s="69"/>
      <c r="AJ458" s="69"/>
      <c r="AK458" s="69"/>
    </row>
    <row r="459" spans="5:37" x14ac:dyDescent="0.25">
      <c r="E459" s="69"/>
      <c r="H459" s="69"/>
      <c r="I459" s="69"/>
      <c r="J459" s="69"/>
      <c r="L459" s="69"/>
      <c r="M459" s="69"/>
      <c r="N459" s="69"/>
      <c r="O459" s="69"/>
      <c r="V459" s="433"/>
      <c r="W459" s="434"/>
      <c r="Z459" s="69"/>
      <c r="AA459" s="69"/>
      <c r="AB459" s="69"/>
      <c r="AC459" s="69"/>
      <c r="AD459" s="69"/>
      <c r="AE459" s="69"/>
      <c r="AF459" s="69"/>
      <c r="AG459" s="69"/>
      <c r="AH459" s="69"/>
      <c r="AI459" s="69"/>
      <c r="AJ459" s="69"/>
      <c r="AK459" s="69"/>
    </row>
    <row r="460" spans="5:37" x14ac:dyDescent="0.25">
      <c r="E460" s="69"/>
      <c r="H460" s="69"/>
      <c r="I460" s="69"/>
      <c r="J460" s="69"/>
      <c r="L460" s="69"/>
      <c r="M460" s="69"/>
      <c r="N460" s="69"/>
      <c r="O460" s="69"/>
      <c r="V460" s="433"/>
      <c r="W460" s="434"/>
      <c r="Z460" s="69"/>
      <c r="AA460" s="69"/>
      <c r="AB460" s="69"/>
      <c r="AC460" s="69"/>
      <c r="AD460" s="69"/>
      <c r="AE460" s="69"/>
      <c r="AF460" s="69"/>
      <c r="AG460" s="69"/>
      <c r="AH460" s="69"/>
      <c r="AI460" s="69"/>
      <c r="AJ460" s="69"/>
      <c r="AK460" s="69"/>
    </row>
    <row r="461" spans="5:37" x14ac:dyDescent="0.25">
      <c r="E461" s="69"/>
      <c r="H461" s="69"/>
      <c r="I461" s="69"/>
      <c r="J461" s="69"/>
      <c r="L461" s="69"/>
      <c r="M461" s="69"/>
      <c r="N461" s="69"/>
      <c r="O461" s="69"/>
      <c r="V461" s="433"/>
      <c r="W461" s="434"/>
      <c r="Z461" s="69"/>
      <c r="AA461" s="69"/>
      <c r="AB461" s="69"/>
      <c r="AC461" s="69"/>
      <c r="AD461" s="69"/>
      <c r="AE461" s="69"/>
      <c r="AF461" s="69"/>
      <c r="AG461" s="69"/>
      <c r="AH461" s="69"/>
      <c r="AI461" s="69"/>
      <c r="AJ461" s="69"/>
      <c r="AK461" s="69"/>
    </row>
    <row r="462" spans="5:37" x14ac:dyDescent="0.25">
      <c r="E462" s="69"/>
      <c r="H462" s="69"/>
      <c r="I462" s="69"/>
      <c r="J462" s="69"/>
      <c r="L462" s="69"/>
      <c r="M462" s="69"/>
      <c r="N462" s="69"/>
      <c r="O462" s="69"/>
      <c r="V462" s="433"/>
      <c r="W462" s="434"/>
      <c r="Z462" s="69"/>
      <c r="AA462" s="69"/>
      <c r="AB462" s="69"/>
      <c r="AC462" s="69"/>
      <c r="AD462" s="69"/>
      <c r="AE462" s="69"/>
      <c r="AF462" s="69"/>
      <c r="AG462" s="69"/>
      <c r="AH462" s="69"/>
      <c r="AI462" s="69"/>
      <c r="AJ462" s="69"/>
      <c r="AK462" s="69"/>
    </row>
    <row r="463" spans="5:37" x14ac:dyDescent="0.25">
      <c r="E463" s="69"/>
      <c r="H463" s="69"/>
      <c r="I463" s="69"/>
      <c r="J463" s="69"/>
      <c r="L463" s="69"/>
      <c r="M463" s="69"/>
      <c r="N463" s="69"/>
      <c r="O463" s="69"/>
      <c r="V463" s="433"/>
      <c r="W463" s="434"/>
      <c r="Z463" s="69"/>
      <c r="AA463" s="69"/>
      <c r="AB463" s="69"/>
      <c r="AC463" s="69"/>
      <c r="AD463" s="69"/>
      <c r="AE463" s="69"/>
      <c r="AF463" s="69"/>
      <c r="AG463" s="69"/>
      <c r="AH463" s="69"/>
      <c r="AI463" s="69"/>
      <c r="AJ463" s="69"/>
      <c r="AK463" s="69"/>
    </row>
    <row r="464" spans="5:37" x14ac:dyDescent="0.25">
      <c r="E464" s="69"/>
      <c r="H464" s="69"/>
      <c r="I464" s="69"/>
      <c r="J464" s="69"/>
      <c r="L464" s="69"/>
      <c r="M464" s="69"/>
      <c r="N464" s="69"/>
      <c r="O464" s="69"/>
      <c r="V464" s="433"/>
      <c r="W464" s="434"/>
      <c r="Z464" s="69"/>
      <c r="AA464" s="69"/>
      <c r="AB464" s="69"/>
      <c r="AC464" s="69"/>
      <c r="AD464" s="69"/>
      <c r="AE464" s="69"/>
      <c r="AF464" s="69"/>
      <c r="AG464" s="69"/>
      <c r="AH464" s="69"/>
      <c r="AI464" s="69"/>
      <c r="AJ464" s="69"/>
      <c r="AK464" s="69"/>
    </row>
    <row r="465" spans="5:37" x14ac:dyDescent="0.25">
      <c r="E465" s="69"/>
      <c r="H465" s="69"/>
      <c r="I465" s="69"/>
      <c r="J465" s="69"/>
      <c r="L465" s="69"/>
      <c r="M465" s="69"/>
      <c r="N465" s="69"/>
      <c r="O465" s="69"/>
      <c r="V465" s="433"/>
      <c r="W465" s="434"/>
      <c r="Z465" s="69"/>
      <c r="AA465" s="69"/>
      <c r="AB465" s="69"/>
      <c r="AC465" s="69"/>
      <c r="AD465" s="69"/>
      <c r="AE465" s="69"/>
      <c r="AF465" s="69"/>
      <c r="AG465" s="69"/>
      <c r="AH465" s="69"/>
      <c r="AI465" s="69"/>
      <c r="AJ465" s="69"/>
      <c r="AK465" s="69"/>
    </row>
    <row r="466" spans="5:37" x14ac:dyDescent="0.25">
      <c r="E466" s="69"/>
      <c r="H466" s="69"/>
      <c r="I466" s="69"/>
      <c r="J466" s="69"/>
      <c r="L466" s="69"/>
      <c r="M466" s="69"/>
      <c r="N466" s="69"/>
      <c r="O466" s="69"/>
      <c r="V466" s="433"/>
      <c r="W466" s="434"/>
      <c r="Z466" s="69"/>
      <c r="AA466" s="69"/>
      <c r="AB466" s="69"/>
      <c r="AC466" s="69"/>
      <c r="AD466" s="69"/>
      <c r="AE466" s="69"/>
      <c r="AF466" s="69"/>
      <c r="AG466" s="69"/>
      <c r="AH466" s="69"/>
      <c r="AI466" s="69"/>
      <c r="AJ466" s="69"/>
      <c r="AK466" s="69"/>
    </row>
    <row r="467" spans="5:37" x14ac:dyDescent="0.25">
      <c r="E467" s="69"/>
      <c r="H467" s="69"/>
      <c r="I467" s="69"/>
      <c r="J467" s="69"/>
      <c r="L467" s="69"/>
      <c r="M467" s="69"/>
      <c r="N467" s="69"/>
      <c r="O467" s="69"/>
      <c r="V467" s="433"/>
      <c r="W467" s="434"/>
      <c r="Z467" s="69"/>
      <c r="AA467" s="69"/>
      <c r="AB467" s="69"/>
      <c r="AC467" s="69"/>
      <c r="AD467" s="69"/>
      <c r="AE467" s="69"/>
      <c r="AF467" s="69"/>
      <c r="AG467" s="69"/>
      <c r="AH467" s="69"/>
      <c r="AI467" s="69"/>
      <c r="AJ467" s="69"/>
      <c r="AK467" s="69"/>
    </row>
    <row r="468" spans="5:37" x14ac:dyDescent="0.25">
      <c r="E468" s="69"/>
      <c r="H468" s="69"/>
      <c r="I468" s="69"/>
      <c r="J468" s="69"/>
      <c r="L468" s="69"/>
      <c r="M468" s="69"/>
      <c r="N468" s="69"/>
      <c r="O468" s="69"/>
      <c r="V468" s="433"/>
      <c r="W468" s="434"/>
      <c r="Z468" s="69"/>
      <c r="AA468" s="69"/>
      <c r="AB468" s="69"/>
      <c r="AC468" s="69"/>
      <c r="AD468" s="69"/>
      <c r="AE468" s="69"/>
      <c r="AF468" s="69"/>
      <c r="AG468" s="69"/>
      <c r="AH468" s="69"/>
      <c r="AI468" s="69"/>
      <c r="AJ468" s="69"/>
      <c r="AK468" s="69"/>
    </row>
    <row r="469" spans="5:37" x14ac:dyDescent="0.25">
      <c r="E469" s="69"/>
      <c r="H469" s="69"/>
      <c r="I469" s="69"/>
      <c r="J469" s="69"/>
      <c r="L469" s="69"/>
      <c r="M469" s="69"/>
      <c r="N469" s="69"/>
      <c r="O469" s="69"/>
      <c r="V469" s="433"/>
      <c r="W469" s="434"/>
      <c r="Z469" s="69"/>
      <c r="AA469" s="69"/>
      <c r="AB469" s="69"/>
      <c r="AC469" s="69"/>
      <c r="AD469" s="69"/>
      <c r="AE469" s="69"/>
      <c r="AF469" s="69"/>
      <c r="AG469" s="69"/>
      <c r="AH469" s="69"/>
      <c r="AI469" s="69"/>
      <c r="AJ469" s="69"/>
      <c r="AK469" s="69"/>
    </row>
    <row r="470" spans="5:37" x14ac:dyDescent="0.25">
      <c r="E470" s="69"/>
      <c r="H470" s="69"/>
      <c r="I470" s="69"/>
      <c r="J470" s="69"/>
      <c r="L470" s="69"/>
      <c r="M470" s="69"/>
      <c r="N470" s="69"/>
      <c r="O470" s="69"/>
      <c r="V470" s="433"/>
      <c r="W470" s="434"/>
      <c r="Z470" s="69"/>
      <c r="AA470" s="69"/>
      <c r="AB470" s="69"/>
      <c r="AC470" s="69"/>
      <c r="AD470" s="69"/>
      <c r="AE470" s="69"/>
      <c r="AF470" s="69"/>
      <c r="AG470" s="69"/>
      <c r="AH470" s="69"/>
      <c r="AI470" s="69"/>
      <c r="AJ470" s="69"/>
      <c r="AK470" s="69"/>
    </row>
    <row r="471" spans="5:37" x14ac:dyDescent="0.25">
      <c r="E471" s="69"/>
      <c r="H471" s="69"/>
      <c r="I471" s="69"/>
      <c r="J471" s="69"/>
      <c r="L471" s="69"/>
      <c r="M471" s="69"/>
      <c r="N471" s="69"/>
      <c r="O471" s="69"/>
      <c r="V471" s="433"/>
      <c r="W471" s="434"/>
      <c r="Z471" s="69"/>
      <c r="AA471" s="69"/>
      <c r="AB471" s="69"/>
      <c r="AC471" s="69"/>
      <c r="AD471" s="69"/>
      <c r="AE471" s="69"/>
      <c r="AF471" s="69"/>
      <c r="AG471" s="69"/>
      <c r="AH471" s="69"/>
      <c r="AI471" s="69"/>
      <c r="AJ471" s="69"/>
      <c r="AK471" s="69"/>
    </row>
    <row r="472" spans="5:37" x14ac:dyDescent="0.25">
      <c r="E472" s="69"/>
      <c r="H472" s="69"/>
      <c r="I472" s="69"/>
      <c r="J472" s="69"/>
      <c r="L472" s="69"/>
      <c r="M472" s="69"/>
      <c r="N472" s="69"/>
      <c r="O472" s="69"/>
      <c r="V472" s="433"/>
      <c r="W472" s="434"/>
      <c r="Z472" s="69"/>
      <c r="AA472" s="69"/>
      <c r="AB472" s="69"/>
      <c r="AC472" s="69"/>
      <c r="AD472" s="69"/>
      <c r="AE472" s="69"/>
      <c r="AF472" s="69"/>
      <c r="AG472" s="69"/>
      <c r="AH472" s="69"/>
      <c r="AI472" s="69"/>
      <c r="AJ472" s="69"/>
      <c r="AK472" s="69"/>
    </row>
    <row r="473" spans="5:37" x14ac:dyDescent="0.25">
      <c r="E473" s="69"/>
      <c r="H473" s="69"/>
      <c r="I473" s="69"/>
      <c r="J473" s="69"/>
      <c r="L473" s="69"/>
      <c r="M473" s="69"/>
      <c r="N473" s="69"/>
      <c r="O473" s="69"/>
      <c r="V473" s="433"/>
      <c r="W473" s="434"/>
      <c r="Z473" s="69"/>
      <c r="AA473" s="69"/>
      <c r="AB473" s="69"/>
      <c r="AC473" s="69"/>
      <c r="AD473" s="69"/>
      <c r="AE473" s="69"/>
      <c r="AF473" s="69"/>
      <c r="AG473" s="69"/>
      <c r="AH473" s="69"/>
      <c r="AI473" s="69"/>
      <c r="AJ473" s="69"/>
      <c r="AK473" s="69"/>
    </row>
    <row r="474" spans="5:37" x14ac:dyDescent="0.25">
      <c r="E474" s="69"/>
      <c r="H474" s="69"/>
      <c r="I474" s="69"/>
      <c r="J474" s="69"/>
      <c r="L474" s="69"/>
      <c r="M474" s="69"/>
      <c r="N474" s="69"/>
      <c r="O474" s="69"/>
      <c r="V474" s="433"/>
      <c r="W474" s="434"/>
      <c r="Z474" s="69"/>
      <c r="AA474" s="69"/>
      <c r="AB474" s="69"/>
      <c r="AC474" s="69"/>
      <c r="AD474" s="69"/>
      <c r="AE474" s="69"/>
      <c r="AF474" s="69"/>
      <c r="AG474" s="69"/>
      <c r="AH474" s="69"/>
      <c r="AI474" s="69"/>
      <c r="AJ474" s="69"/>
      <c r="AK474" s="69"/>
    </row>
    <row r="475" spans="5:37" x14ac:dyDescent="0.25">
      <c r="E475" s="69"/>
      <c r="H475" s="69"/>
      <c r="I475" s="69"/>
      <c r="J475" s="69"/>
      <c r="L475" s="69"/>
      <c r="M475" s="69"/>
      <c r="N475" s="69"/>
      <c r="O475" s="69"/>
      <c r="V475" s="433"/>
      <c r="W475" s="434"/>
      <c r="Z475" s="69"/>
      <c r="AA475" s="69"/>
      <c r="AB475" s="69"/>
      <c r="AC475" s="69"/>
      <c r="AD475" s="69"/>
      <c r="AE475" s="69"/>
      <c r="AF475" s="69"/>
      <c r="AG475" s="69"/>
      <c r="AH475" s="69"/>
      <c r="AI475" s="69"/>
      <c r="AJ475" s="69"/>
      <c r="AK475" s="69"/>
    </row>
    <row r="476" spans="5:37" x14ac:dyDescent="0.25">
      <c r="E476" s="69"/>
      <c r="H476" s="69"/>
      <c r="I476" s="69"/>
      <c r="J476" s="69"/>
      <c r="L476" s="69"/>
      <c r="M476" s="69"/>
      <c r="N476" s="69"/>
      <c r="O476" s="69"/>
      <c r="V476" s="433"/>
      <c r="W476" s="434"/>
      <c r="Z476" s="69"/>
      <c r="AA476" s="69"/>
      <c r="AB476" s="69"/>
      <c r="AC476" s="69"/>
      <c r="AD476" s="69"/>
      <c r="AE476" s="69"/>
      <c r="AF476" s="69"/>
      <c r="AG476" s="69"/>
      <c r="AH476" s="69"/>
      <c r="AI476" s="69"/>
      <c r="AJ476" s="69"/>
      <c r="AK476" s="69"/>
    </row>
    <row r="477" spans="5:37" x14ac:dyDescent="0.25">
      <c r="E477" s="69"/>
      <c r="H477" s="69"/>
      <c r="I477" s="69"/>
      <c r="J477" s="69"/>
      <c r="L477" s="69"/>
      <c r="M477" s="69"/>
      <c r="N477" s="69"/>
      <c r="O477" s="69"/>
      <c r="V477" s="433"/>
      <c r="W477" s="434"/>
      <c r="Z477" s="69"/>
      <c r="AA477" s="69"/>
      <c r="AB477" s="69"/>
      <c r="AC477" s="69"/>
      <c r="AD477" s="69"/>
      <c r="AE477" s="69"/>
      <c r="AF477" s="69"/>
      <c r="AG477" s="69"/>
      <c r="AH477" s="69"/>
      <c r="AI477" s="69"/>
      <c r="AJ477" s="69"/>
      <c r="AK477" s="69"/>
    </row>
    <row r="478" spans="5:37" x14ac:dyDescent="0.25">
      <c r="E478" s="69"/>
      <c r="H478" s="69"/>
      <c r="I478" s="69"/>
      <c r="J478" s="69"/>
      <c r="L478" s="69"/>
      <c r="M478" s="69"/>
      <c r="N478" s="69"/>
      <c r="O478" s="69"/>
      <c r="V478" s="433"/>
      <c r="W478" s="434"/>
      <c r="Z478" s="69"/>
      <c r="AA478" s="69"/>
      <c r="AB478" s="69"/>
      <c r="AC478" s="69"/>
      <c r="AD478" s="69"/>
      <c r="AE478" s="69"/>
      <c r="AF478" s="69"/>
      <c r="AG478" s="69"/>
      <c r="AH478" s="69"/>
      <c r="AI478" s="69"/>
      <c r="AJ478" s="69"/>
      <c r="AK478" s="69"/>
    </row>
    <row r="479" spans="5:37" x14ac:dyDescent="0.25">
      <c r="E479" s="69"/>
      <c r="H479" s="69"/>
      <c r="I479" s="69"/>
      <c r="J479" s="69"/>
      <c r="L479" s="69"/>
      <c r="M479" s="69"/>
      <c r="N479" s="69"/>
      <c r="O479" s="69"/>
      <c r="V479" s="433"/>
      <c r="W479" s="434"/>
      <c r="Z479" s="69"/>
      <c r="AA479" s="69"/>
      <c r="AB479" s="69"/>
      <c r="AC479" s="69"/>
      <c r="AD479" s="69"/>
      <c r="AE479" s="69"/>
      <c r="AF479" s="69"/>
      <c r="AG479" s="69"/>
      <c r="AH479" s="69"/>
      <c r="AI479" s="69"/>
      <c r="AJ479" s="69"/>
      <c r="AK479" s="69"/>
    </row>
    <row r="480" spans="5:37" x14ac:dyDescent="0.25">
      <c r="E480" s="69"/>
      <c r="H480" s="69"/>
      <c r="I480" s="69"/>
      <c r="J480" s="69"/>
      <c r="L480" s="69"/>
      <c r="M480" s="69"/>
      <c r="N480" s="69"/>
      <c r="O480" s="69"/>
      <c r="V480" s="433"/>
      <c r="W480" s="434"/>
      <c r="Z480" s="69"/>
      <c r="AA480" s="69"/>
      <c r="AB480" s="69"/>
      <c r="AC480" s="69"/>
      <c r="AD480" s="69"/>
      <c r="AE480" s="69"/>
      <c r="AF480" s="69"/>
      <c r="AG480" s="69"/>
      <c r="AH480" s="69"/>
      <c r="AI480" s="69"/>
      <c r="AJ480" s="69"/>
      <c r="AK480" s="69"/>
    </row>
    <row r="481" spans="5:37" x14ac:dyDescent="0.25">
      <c r="E481" s="69"/>
      <c r="H481" s="69"/>
      <c r="I481" s="69"/>
      <c r="J481" s="69"/>
      <c r="L481" s="69"/>
      <c r="M481" s="69"/>
      <c r="N481" s="69"/>
      <c r="O481" s="69"/>
      <c r="V481" s="433"/>
      <c r="W481" s="434"/>
      <c r="Z481" s="69"/>
      <c r="AA481" s="69"/>
      <c r="AB481" s="69"/>
      <c r="AC481" s="69"/>
      <c r="AD481" s="69"/>
      <c r="AE481" s="69"/>
      <c r="AF481" s="69"/>
      <c r="AG481" s="69"/>
      <c r="AH481" s="69"/>
      <c r="AI481" s="69"/>
      <c r="AJ481" s="69"/>
      <c r="AK481" s="69"/>
    </row>
    <row r="482" spans="5:37" x14ac:dyDescent="0.25">
      <c r="E482" s="69"/>
      <c r="H482" s="69"/>
      <c r="I482" s="69"/>
      <c r="J482" s="69"/>
      <c r="L482" s="69"/>
      <c r="M482" s="69"/>
      <c r="N482" s="69"/>
      <c r="O482" s="69"/>
      <c r="V482" s="433"/>
      <c r="W482" s="434"/>
      <c r="Z482" s="69"/>
      <c r="AA482" s="69"/>
      <c r="AB482" s="69"/>
      <c r="AC482" s="69"/>
      <c r="AD482" s="69"/>
      <c r="AE482" s="69"/>
      <c r="AF482" s="69"/>
      <c r="AG482" s="69"/>
      <c r="AH482" s="69"/>
      <c r="AI482" s="69"/>
      <c r="AJ482" s="69"/>
      <c r="AK482" s="69"/>
    </row>
    <row r="483" spans="5:37" x14ac:dyDescent="0.25">
      <c r="E483" s="69"/>
      <c r="H483" s="69"/>
      <c r="I483" s="69"/>
      <c r="J483" s="69"/>
      <c r="L483" s="69"/>
      <c r="M483" s="69"/>
      <c r="N483" s="69"/>
      <c r="O483" s="69"/>
      <c r="V483" s="433"/>
      <c r="W483" s="434"/>
      <c r="Z483" s="69"/>
      <c r="AA483" s="69"/>
      <c r="AB483" s="69"/>
      <c r="AC483" s="69"/>
      <c r="AD483" s="69"/>
      <c r="AE483" s="69"/>
      <c r="AF483" s="69"/>
      <c r="AG483" s="69"/>
      <c r="AH483" s="69"/>
      <c r="AI483" s="69"/>
      <c r="AJ483" s="69"/>
      <c r="AK483" s="69"/>
    </row>
    <row r="484" spans="5:37" x14ac:dyDescent="0.25">
      <c r="E484" s="69"/>
      <c r="H484" s="69"/>
      <c r="I484" s="69"/>
      <c r="J484" s="69"/>
      <c r="L484" s="69"/>
      <c r="M484" s="69"/>
      <c r="N484" s="69"/>
      <c r="O484" s="69"/>
      <c r="V484" s="433"/>
      <c r="W484" s="434"/>
      <c r="Z484" s="69"/>
      <c r="AA484" s="69"/>
      <c r="AB484" s="69"/>
      <c r="AC484" s="69"/>
      <c r="AD484" s="69"/>
      <c r="AE484" s="69"/>
      <c r="AF484" s="69"/>
      <c r="AG484" s="69"/>
      <c r="AH484" s="69"/>
      <c r="AI484" s="69"/>
      <c r="AJ484" s="69"/>
      <c r="AK484" s="69"/>
    </row>
    <row r="485" spans="5:37" x14ac:dyDescent="0.25">
      <c r="E485" s="69"/>
      <c r="H485" s="69"/>
      <c r="I485" s="69"/>
      <c r="J485" s="69"/>
      <c r="L485" s="69"/>
      <c r="M485" s="69"/>
      <c r="N485" s="69"/>
      <c r="O485" s="69"/>
      <c r="V485" s="433"/>
      <c r="W485" s="434"/>
      <c r="Z485" s="69"/>
      <c r="AA485" s="69"/>
      <c r="AB485" s="69"/>
      <c r="AC485" s="69"/>
      <c r="AD485" s="69"/>
      <c r="AE485" s="69"/>
      <c r="AF485" s="69"/>
      <c r="AG485" s="69"/>
      <c r="AH485" s="69"/>
      <c r="AI485" s="69"/>
      <c r="AJ485" s="69"/>
      <c r="AK485" s="69"/>
    </row>
    <row r="486" spans="5:37" x14ac:dyDescent="0.25">
      <c r="E486" s="69"/>
      <c r="H486" s="69"/>
      <c r="I486" s="69"/>
      <c r="J486" s="69"/>
      <c r="L486" s="69"/>
      <c r="M486" s="69"/>
      <c r="N486" s="69"/>
      <c r="O486" s="69"/>
      <c r="V486" s="433"/>
      <c r="W486" s="434"/>
      <c r="Z486" s="69"/>
      <c r="AA486" s="69"/>
      <c r="AB486" s="69"/>
      <c r="AC486" s="69"/>
      <c r="AD486" s="69"/>
      <c r="AE486" s="69"/>
      <c r="AF486" s="69"/>
      <c r="AG486" s="69"/>
      <c r="AH486" s="69"/>
      <c r="AI486" s="69"/>
      <c r="AJ486" s="69"/>
      <c r="AK486" s="69"/>
    </row>
    <row r="487" spans="5:37" x14ac:dyDescent="0.25">
      <c r="E487" s="69"/>
      <c r="H487" s="69"/>
      <c r="I487" s="69"/>
      <c r="J487" s="69"/>
      <c r="L487" s="69"/>
      <c r="M487" s="69"/>
      <c r="N487" s="69"/>
      <c r="O487" s="69"/>
      <c r="V487" s="433"/>
      <c r="W487" s="434"/>
      <c r="Z487" s="69"/>
      <c r="AA487" s="69"/>
      <c r="AB487" s="69"/>
      <c r="AC487" s="69"/>
      <c r="AD487" s="69"/>
      <c r="AE487" s="69"/>
      <c r="AF487" s="69"/>
      <c r="AG487" s="69"/>
      <c r="AH487" s="69"/>
      <c r="AI487" s="69"/>
      <c r="AJ487" s="69"/>
      <c r="AK487" s="69"/>
    </row>
    <row r="488" spans="5:37" x14ac:dyDescent="0.25">
      <c r="E488" s="69"/>
      <c r="H488" s="69"/>
      <c r="I488" s="69"/>
      <c r="J488" s="69"/>
      <c r="L488" s="69"/>
      <c r="M488" s="69"/>
      <c r="N488" s="69"/>
      <c r="O488" s="69"/>
      <c r="V488" s="433"/>
      <c r="W488" s="434"/>
      <c r="Z488" s="69"/>
      <c r="AA488" s="69"/>
      <c r="AB488" s="69"/>
      <c r="AC488" s="69"/>
      <c r="AD488" s="69"/>
      <c r="AE488" s="69"/>
      <c r="AF488" s="69"/>
      <c r="AG488" s="69"/>
      <c r="AH488" s="69"/>
      <c r="AI488" s="69"/>
      <c r="AJ488" s="69"/>
      <c r="AK488" s="69"/>
    </row>
    <row r="489" spans="5:37" x14ac:dyDescent="0.25">
      <c r="E489" s="69"/>
      <c r="H489" s="69"/>
      <c r="I489" s="69"/>
      <c r="J489" s="69"/>
      <c r="L489" s="69"/>
      <c r="M489" s="69"/>
      <c r="N489" s="69"/>
      <c r="O489" s="69"/>
      <c r="V489" s="433"/>
      <c r="W489" s="434"/>
      <c r="Z489" s="69"/>
      <c r="AA489" s="69"/>
      <c r="AB489" s="69"/>
      <c r="AC489" s="69"/>
      <c r="AD489" s="69"/>
      <c r="AE489" s="69"/>
      <c r="AF489" s="69"/>
      <c r="AG489" s="69"/>
      <c r="AH489" s="69"/>
      <c r="AI489" s="69"/>
      <c r="AJ489" s="69"/>
      <c r="AK489" s="69"/>
    </row>
    <row r="490" spans="5:37" x14ac:dyDescent="0.25">
      <c r="E490" s="69"/>
      <c r="H490" s="69"/>
      <c r="I490" s="69"/>
      <c r="J490" s="69"/>
      <c r="L490" s="69"/>
      <c r="M490" s="69"/>
      <c r="N490" s="69"/>
      <c r="O490" s="69"/>
      <c r="V490" s="433"/>
      <c r="W490" s="434"/>
      <c r="Z490" s="69"/>
      <c r="AA490" s="69"/>
      <c r="AB490" s="69"/>
      <c r="AC490" s="69"/>
      <c r="AD490" s="69"/>
      <c r="AE490" s="69"/>
      <c r="AF490" s="69"/>
      <c r="AG490" s="69"/>
      <c r="AH490" s="69"/>
      <c r="AI490" s="69"/>
      <c r="AJ490" s="69"/>
      <c r="AK490" s="69"/>
    </row>
    <row r="491" spans="5:37" x14ac:dyDescent="0.25">
      <c r="E491" s="69"/>
      <c r="H491" s="69"/>
      <c r="I491" s="69"/>
      <c r="J491" s="69"/>
      <c r="L491" s="69"/>
      <c r="M491" s="69"/>
      <c r="N491" s="69"/>
      <c r="O491" s="69"/>
      <c r="V491" s="433"/>
      <c r="W491" s="434"/>
      <c r="Z491" s="69"/>
      <c r="AA491" s="69"/>
      <c r="AB491" s="69"/>
      <c r="AC491" s="69"/>
      <c r="AD491" s="69"/>
      <c r="AE491" s="69"/>
      <c r="AF491" s="69"/>
      <c r="AG491" s="69"/>
      <c r="AH491" s="69"/>
      <c r="AI491" s="69"/>
      <c r="AJ491" s="69"/>
      <c r="AK491" s="69"/>
    </row>
    <row r="492" spans="5:37" x14ac:dyDescent="0.25">
      <c r="E492" s="69"/>
      <c r="H492" s="69"/>
      <c r="I492" s="69"/>
      <c r="J492" s="69"/>
      <c r="L492" s="69"/>
      <c r="M492" s="69"/>
      <c r="N492" s="69"/>
      <c r="O492" s="69"/>
      <c r="V492" s="433"/>
      <c r="W492" s="434"/>
      <c r="Z492" s="69"/>
      <c r="AA492" s="69"/>
      <c r="AB492" s="69"/>
      <c r="AC492" s="69"/>
      <c r="AD492" s="69"/>
      <c r="AE492" s="69"/>
      <c r="AF492" s="69"/>
      <c r="AG492" s="69"/>
      <c r="AH492" s="69"/>
      <c r="AI492" s="69"/>
      <c r="AJ492" s="69"/>
      <c r="AK492" s="69"/>
    </row>
    <row r="493" spans="5:37" x14ac:dyDescent="0.25">
      <c r="E493" s="69"/>
      <c r="H493" s="69"/>
      <c r="I493" s="69"/>
      <c r="J493" s="69"/>
      <c r="L493" s="69"/>
      <c r="M493" s="69"/>
      <c r="N493" s="69"/>
      <c r="O493" s="69"/>
      <c r="V493" s="433"/>
      <c r="W493" s="434"/>
      <c r="Z493" s="69"/>
      <c r="AA493" s="69"/>
      <c r="AB493" s="69"/>
      <c r="AC493" s="69"/>
      <c r="AD493" s="69"/>
      <c r="AE493" s="69"/>
      <c r="AF493" s="69"/>
      <c r="AG493" s="69"/>
      <c r="AH493" s="69"/>
      <c r="AI493" s="69"/>
      <c r="AJ493" s="69"/>
      <c r="AK493" s="69"/>
    </row>
    <row r="494" spans="5:37" x14ac:dyDescent="0.25">
      <c r="E494" s="69"/>
      <c r="H494" s="69"/>
      <c r="I494" s="69"/>
      <c r="J494" s="69"/>
      <c r="L494" s="69"/>
      <c r="M494" s="69"/>
      <c r="N494" s="69"/>
      <c r="O494" s="69"/>
      <c r="V494" s="433"/>
      <c r="W494" s="434"/>
      <c r="Z494" s="69"/>
      <c r="AA494" s="69"/>
      <c r="AB494" s="69"/>
      <c r="AC494" s="69"/>
      <c r="AD494" s="69"/>
      <c r="AE494" s="69"/>
      <c r="AF494" s="69"/>
      <c r="AG494" s="69"/>
      <c r="AH494" s="69"/>
      <c r="AI494" s="69"/>
      <c r="AJ494" s="69"/>
      <c r="AK494" s="69"/>
    </row>
    <row r="495" spans="5:37" x14ac:dyDescent="0.25">
      <c r="E495" s="69"/>
      <c r="H495" s="69"/>
      <c r="I495" s="69"/>
      <c r="J495" s="69"/>
      <c r="L495" s="69"/>
      <c r="M495" s="69"/>
      <c r="N495" s="69"/>
      <c r="O495" s="69"/>
      <c r="V495" s="433"/>
      <c r="W495" s="434"/>
      <c r="Z495" s="69"/>
      <c r="AA495" s="69"/>
      <c r="AB495" s="69"/>
      <c r="AC495" s="69"/>
      <c r="AD495" s="69"/>
      <c r="AE495" s="69"/>
      <c r="AF495" s="69"/>
      <c r="AG495" s="69"/>
      <c r="AH495" s="69"/>
      <c r="AI495" s="69"/>
      <c r="AJ495" s="69"/>
      <c r="AK495" s="69"/>
    </row>
    <row r="496" spans="5:37" x14ac:dyDescent="0.25">
      <c r="E496" s="69"/>
      <c r="H496" s="69"/>
      <c r="I496" s="69"/>
      <c r="J496" s="69"/>
      <c r="L496" s="69"/>
      <c r="M496" s="69"/>
      <c r="N496" s="69"/>
      <c r="O496" s="69"/>
      <c r="V496" s="433"/>
      <c r="W496" s="434"/>
      <c r="Z496" s="69"/>
      <c r="AA496" s="69"/>
      <c r="AB496" s="69"/>
      <c r="AC496" s="69"/>
      <c r="AD496" s="69"/>
      <c r="AE496" s="69"/>
      <c r="AF496" s="69"/>
      <c r="AG496" s="69"/>
      <c r="AH496" s="69"/>
      <c r="AI496" s="69"/>
      <c r="AJ496" s="69"/>
      <c r="AK496" s="69"/>
    </row>
    <row r="497" spans="5:37" x14ac:dyDescent="0.25">
      <c r="E497" s="69"/>
      <c r="H497" s="69"/>
      <c r="I497" s="69"/>
      <c r="J497" s="69"/>
      <c r="L497" s="69"/>
      <c r="M497" s="69"/>
      <c r="N497" s="69"/>
      <c r="O497" s="69"/>
      <c r="V497" s="433"/>
      <c r="W497" s="434"/>
      <c r="Z497" s="69"/>
      <c r="AA497" s="69"/>
      <c r="AB497" s="69"/>
      <c r="AC497" s="69"/>
      <c r="AD497" s="69"/>
      <c r="AE497" s="69"/>
      <c r="AF497" s="69"/>
      <c r="AG497" s="69"/>
      <c r="AH497" s="69"/>
      <c r="AI497" s="69"/>
      <c r="AJ497" s="69"/>
      <c r="AK497" s="69"/>
    </row>
    <row r="498" spans="5:37" x14ac:dyDescent="0.25">
      <c r="E498" s="69"/>
      <c r="H498" s="69"/>
      <c r="I498" s="69"/>
      <c r="J498" s="69"/>
      <c r="L498" s="69"/>
      <c r="M498" s="69"/>
      <c r="N498" s="69"/>
      <c r="O498" s="69"/>
      <c r="V498" s="433"/>
      <c r="W498" s="434"/>
      <c r="Z498" s="69"/>
      <c r="AA498" s="69"/>
      <c r="AB498" s="69"/>
      <c r="AC498" s="69"/>
      <c r="AD498" s="69"/>
      <c r="AE498" s="69"/>
      <c r="AF498" s="69"/>
      <c r="AG498" s="69"/>
      <c r="AH498" s="69"/>
      <c r="AI498" s="69"/>
      <c r="AJ498" s="69"/>
      <c r="AK498" s="69"/>
    </row>
    <row r="499" spans="5:37" x14ac:dyDescent="0.25">
      <c r="E499" s="69"/>
      <c r="H499" s="69"/>
      <c r="I499" s="69"/>
      <c r="J499" s="69"/>
      <c r="L499" s="69"/>
      <c r="M499" s="69"/>
      <c r="N499" s="69"/>
      <c r="O499" s="69"/>
      <c r="V499" s="433"/>
      <c r="W499" s="434"/>
      <c r="Z499" s="69"/>
      <c r="AA499" s="69"/>
      <c r="AB499" s="69"/>
      <c r="AC499" s="69"/>
      <c r="AD499" s="69"/>
      <c r="AE499" s="69"/>
      <c r="AF499" s="69"/>
      <c r="AG499" s="69"/>
      <c r="AH499" s="69"/>
      <c r="AI499" s="69"/>
      <c r="AJ499" s="69"/>
      <c r="AK499" s="69"/>
    </row>
    <row r="500" spans="5:37" x14ac:dyDescent="0.25">
      <c r="E500" s="69"/>
      <c r="H500" s="69"/>
      <c r="I500" s="69"/>
      <c r="J500" s="69"/>
      <c r="L500" s="69"/>
      <c r="M500" s="69"/>
      <c r="N500" s="69"/>
      <c r="O500" s="69"/>
      <c r="V500" s="433"/>
      <c r="W500" s="434"/>
      <c r="Z500" s="69"/>
      <c r="AA500" s="69"/>
      <c r="AB500" s="69"/>
      <c r="AC500" s="69"/>
      <c r="AD500" s="69"/>
      <c r="AE500" s="69"/>
      <c r="AF500" s="69"/>
      <c r="AG500" s="69"/>
      <c r="AH500" s="69"/>
      <c r="AI500" s="69"/>
      <c r="AJ500" s="69"/>
      <c r="AK500" s="69"/>
    </row>
    <row r="501" spans="5:37" x14ac:dyDescent="0.25">
      <c r="E501" s="69"/>
      <c r="H501" s="69"/>
      <c r="I501" s="69"/>
      <c r="J501" s="69"/>
      <c r="L501" s="69"/>
      <c r="M501" s="69"/>
      <c r="N501" s="69"/>
      <c r="O501" s="69"/>
      <c r="V501" s="433"/>
      <c r="W501" s="434"/>
      <c r="Z501" s="69"/>
      <c r="AA501" s="69"/>
      <c r="AB501" s="69"/>
      <c r="AC501" s="69"/>
      <c r="AD501" s="69"/>
      <c r="AE501" s="69"/>
      <c r="AF501" s="69"/>
      <c r="AG501" s="69"/>
      <c r="AH501" s="69"/>
      <c r="AI501" s="69"/>
      <c r="AJ501" s="69"/>
      <c r="AK501" s="69"/>
    </row>
    <row r="502" spans="5:37" x14ac:dyDescent="0.25">
      <c r="E502" s="69"/>
      <c r="H502" s="69"/>
      <c r="I502" s="69"/>
      <c r="J502" s="69"/>
      <c r="L502" s="69"/>
      <c r="M502" s="69"/>
      <c r="N502" s="69"/>
      <c r="O502" s="69"/>
      <c r="V502" s="433"/>
      <c r="W502" s="434"/>
      <c r="Z502" s="69"/>
      <c r="AA502" s="69"/>
      <c r="AB502" s="69"/>
      <c r="AC502" s="69"/>
      <c r="AD502" s="69"/>
      <c r="AE502" s="69"/>
      <c r="AF502" s="69"/>
      <c r="AG502" s="69"/>
      <c r="AH502" s="69"/>
      <c r="AI502" s="69"/>
      <c r="AJ502" s="69"/>
      <c r="AK502" s="69"/>
    </row>
    <row r="503" spans="5:37" x14ac:dyDescent="0.25">
      <c r="E503" s="69"/>
      <c r="H503" s="69"/>
      <c r="I503" s="69"/>
      <c r="J503" s="69"/>
      <c r="L503" s="69"/>
      <c r="M503" s="69"/>
      <c r="N503" s="69"/>
      <c r="O503" s="69"/>
      <c r="V503" s="433"/>
      <c r="W503" s="434"/>
      <c r="Z503" s="69"/>
      <c r="AA503" s="69"/>
      <c r="AB503" s="69"/>
      <c r="AC503" s="69"/>
      <c r="AD503" s="69"/>
      <c r="AE503" s="69"/>
      <c r="AF503" s="69"/>
      <c r="AG503" s="69"/>
      <c r="AH503" s="69"/>
      <c r="AI503" s="69"/>
      <c r="AJ503" s="69"/>
      <c r="AK503" s="69"/>
    </row>
    <row r="504" spans="5:37" x14ac:dyDescent="0.25">
      <c r="E504" s="69"/>
      <c r="H504" s="69"/>
      <c r="I504" s="69"/>
      <c r="J504" s="69"/>
      <c r="L504" s="69"/>
      <c r="M504" s="69"/>
      <c r="N504" s="69"/>
      <c r="O504" s="69"/>
      <c r="V504" s="433"/>
      <c r="W504" s="434"/>
      <c r="Z504" s="69"/>
      <c r="AA504" s="69"/>
      <c r="AB504" s="69"/>
      <c r="AC504" s="69"/>
      <c r="AD504" s="69"/>
      <c r="AE504" s="69"/>
      <c r="AF504" s="69"/>
      <c r="AG504" s="69"/>
      <c r="AH504" s="69"/>
      <c r="AI504" s="69"/>
      <c r="AJ504" s="69"/>
      <c r="AK504" s="69"/>
    </row>
    <row r="505" spans="5:37" x14ac:dyDescent="0.25">
      <c r="E505" s="69"/>
      <c r="H505" s="69"/>
      <c r="I505" s="69"/>
      <c r="J505" s="69"/>
      <c r="L505" s="69"/>
      <c r="M505" s="69"/>
      <c r="N505" s="69"/>
      <c r="O505" s="69"/>
      <c r="V505" s="433"/>
      <c r="W505" s="434"/>
      <c r="Z505" s="69"/>
      <c r="AA505" s="69"/>
      <c r="AB505" s="69"/>
      <c r="AC505" s="69"/>
      <c r="AD505" s="69"/>
      <c r="AE505" s="69"/>
      <c r="AF505" s="69"/>
      <c r="AG505" s="69"/>
      <c r="AH505" s="69"/>
      <c r="AI505" s="69"/>
      <c r="AJ505" s="69"/>
      <c r="AK505" s="69"/>
    </row>
    <row r="506" spans="5:37" x14ac:dyDescent="0.25">
      <c r="E506" s="69"/>
      <c r="H506" s="69"/>
      <c r="I506" s="69"/>
      <c r="J506" s="69"/>
      <c r="L506" s="69"/>
      <c r="M506" s="69"/>
      <c r="N506" s="69"/>
      <c r="O506" s="69"/>
      <c r="V506" s="433"/>
      <c r="W506" s="434"/>
      <c r="Z506" s="69"/>
      <c r="AA506" s="69"/>
      <c r="AB506" s="69"/>
      <c r="AC506" s="69"/>
      <c r="AD506" s="69"/>
      <c r="AE506" s="69"/>
      <c r="AF506" s="69"/>
      <c r="AG506" s="69"/>
      <c r="AH506" s="69"/>
      <c r="AI506" s="69"/>
      <c r="AJ506" s="69"/>
      <c r="AK506" s="69"/>
    </row>
    <row r="507" spans="5:37" x14ac:dyDescent="0.25">
      <c r="E507" s="69"/>
      <c r="H507" s="69"/>
      <c r="I507" s="69"/>
      <c r="J507" s="69"/>
      <c r="L507" s="69"/>
      <c r="M507" s="69"/>
      <c r="N507" s="69"/>
      <c r="O507" s="69"/>
      <c r="V507" s="433"/>
      <c r="W507" s="434"/>
      <c r="Z507" s="69"/>
      <c r="AA507" s="69"/>
      <c r="AB507" s="69"/>
      <c r="AC507" s="69"/>
      <c r="AD507" s="69"/>
      <c r="AE507" s="69"/>
      <c r="AF507" s="69"/>
      <c r="AG507" s="69"/>
      <c r="AH507" s="69"/>
      <c r="AI507" s="69"/>
      <c r="AJ507" s="69"/>
      <c r="AK507" s="69"/>
    </row>
    <row r="508" spans="5:37" x14ac:dyDescent="0.25">
      <c r="E508" s="69"/>
      <c r="H508" s="69"/>
      <c r="I508" s="69"/>
      <c r="J508" s="69"/>
      <c r="L508" s="69"/>
      <c r="M508" s="69"/>
      <c r="N508" s="69"/>
      <c r="O508" s="69"/>
      <c r="V508" s="433"/>
      <c r="W508" s="434"/>
      <c r="Z508" s="69"/>
      <c r="AA508" s="69"/>
      <c r="AB508" s="69"/>
      <c r="AC508" s="69"/>
      <c r="AD508" s="69"/>
      <c r="AE508" s="69"/>
      <c r="AF508" s="69"/>
      <c r="AG508" s="69"/>
      <c r="AH508" s="69"/>
      <c r="AI508" s="69"/>
      <c r="AJ508" s="69"/>
      <c r="AK508" s="69"/>
    </row>
    <row r="509" spans="5:37" x14ac:dyDescent="0.25">
      <c r="E509" s="69"/>
      <c r="H509" s="69"/>
      <c r="I509" s="69"/>
      <c r="J509" s="69"/>
      <c r="L509" s="69"/>
      <c r="M509" s="69"/>
      <c r="N509" s="69"/>
      <c r="O509" s="69"/>
      <c r="V509" s="433"/>
      <c r="W509" s="434"/>
      <c r="Z509" s="69"/>
      <c r="AA509" s="69"/>
      <c r="AB509" s="69"/>
      <c r="AC509" s="69"/>
      <c r="AD509" s="69"/>
      <c r="AE509" s="69"/>
      <c r="AF509" s="69"/>
      <c r="AG509" s="69"/>
      <c r="AH509" s="69"/>
      <c r="AI509" s="69"/>
      <c r="AJ509" s="69"/>
      <c r="AK509" s="69"/>
    </row>
    <row r="510" spans="5:37" x14ac:dyDescent="0.25">
      <c r="E510" s="69"/>
      <c r="H510" s="69"/>
      <c r="I510" s="69"/>
      <c r="J510" s="69"/>
      <c r="L510" s="69"/>
      <c r="M510" s="69"/>
      <c r="N510" s="69"/>
      <c r="O510" s="69"/>
      <c r="V510" s="433"/>
      <c r="W510" s="434"/>
      <c r="Z510" s="69"/>
      <c r="AA510" s="69"/>
      <c r="AB510" s="69"/>
      <c r="AC510" s="69"/>
      <c r="AD510" s="69"/>
      <c r="AE510" s="69"/>
      <c r="AF510" s="69"/>
      <c r="AG510" s="69"/>
      <c r="AH510" s="69"/>
      <c r="AI510" s="69"/>
      <c r="AJ510" s="69"/>
      <c r="AK510" s="69"/>
    </row>
    <row r="511" spans="5:37" x14ac:dyDescent="0.25">
      <c r="E511" s="69"/>
      <c r="H511" s="69"/>
      <c r="I511" s="69"/>
      <c r="J511" s="69"/>
      <c r="L511" s="69"/>
      <c r="M511" s="69"/>
      <c r="N511" s="69"/>
      <c r="O511" s="69"/>
      <c r="V511" s="433"/>
      <c r="W511" s="434"/>
      <c r="Z511" s="69"/>
      <c r="AA511" s="69"/>
      <c r="AB511" s="69"/>
      <c r="AC511" s="69"/>
      <c r="AD511" s="69"/>
      <c r="AE511" s="69"/>
      <c r="AF511" s="69"/>
      <c r="AG511" s="69"/>
      <c r="AH511" s="69"/>
      <c r="AI511" s="69"/>
      <c r="AJ511" s="69"/>
      <c r="AK511" s="69"/>
    </row>
    <row r="512" spans="5:37" x14ac:dyDescent="0.25">
      <c r="E512" s="69"/>
      <c r="H512" s="69"/>
      <c r="I512" s="69"/>
      <c r="J512" s="69"/>
      <c r="L512" s="69"/>
      <c r="M512" s="69"/>
      <c r="N512" s="69"/>
      <c r="O512" s="69"/>
      <c r="V512" s="433"/>
      <c r="W512" s="434"/>
      <c r="Z512" s="69"/>
      <c r="AA512" s="69"/>
      <c r="AB512" s="69"/>
      <c r="AC512" s="69"/>
      <c r="AD512" s="69"/>
      <c r="AE512" s="69"/>
      <c r="AF512" s="69"/>
      <c r="AG512" s="69"/>
      <c r="AH512" s="69"/>
      <c r="AI512" s="69"/>
      <c r="AJ512" s="69"/>
      <c r="AK512" s="69"/>
    </row>
    <row r="513" spans="5:37" x14ac:dyDescent="0.25">
      <c r="E513" s="69"/>
      <c r="H513" s="69"/>
      <c r="I513" s="69"/>
      <c r="J513" s="69"/>
      <c r="L513" s="69"/>
      <c r="M513" s="69"/>
      <c r="N513" s="69"/>
      <c r="O513" s="69"/>
      <c r="V513" s="433"/>
      <c r="W513" s="434"/>
      <c r="Z513" s="69"/>
      <c r="AA513" s="69"/>
      <c r="AB513" s="69"/>
      <c r="AC513" s="69"/>
      <c r="AD513" s="69"/>
      <c r="AE513" s="69"/>
      <c r="AF513" s="69"/>
      <c r="AG513" s="69"/>
      <c r="AH513" s="69"/>
      <c r="AI513" s="69"/>
      <c r="AJ513" s="69"/>
      <c r="AK513" s="69"/>
    </row>
    <row r="514" spans="5:37" x14ac:dyDescent="0.25">
      <c r="E514" s="69"/>
      <c r="H514" s="69"/>
      <c r="I514" s="69"/>
      <c r="J514" s="69"/>
      <c r="L514" s="69"/>
      <c r="M514" s="69"/>
      <c r="N514" s="69"/>
      <c r="O514" s="69"/>
      <c r="V514" s="433"/>
      <c r="W514" s="434"/>
      <c r="Z514" s="69"/>
      <c r="AA514" s="69"/>
      <c r="AB514" s="69"/>
      <c r="AC514" s="69"/>
      <c r="AD514" s="69"/>
      <c r="AE514" s="69"/>
      <c r="AF514" s="69"/>
      <c r="AG514" s="69"/>
      <c r="AH514" s="69"/>
      <c r="AI514" s="69"/>
      <c r="AJ514" s="69"/>
      <c r="AK514" s="69"/>
    </row>
    <row r="515" spans="5:37" x14ac:dyDescent="0.25">
      <c r="E515" s="69"/>
      <c r="H515" s="69"/>
      <c r="I515" s="69"/>
      <c r="J515" s="69"/>
      <c r="L515" s="69"/>
      <c r="M515" s="69"/>
      <c r="N515" s="69"/>
      <c r="O515" s="69"/>
      <c r="V515" s="433"/>
      <c r="W515" s="434"/>
      <c r="Z515" s="69"/>
      <c r="AA515" s="69"/>
      <c r="AB515" s="69"/>
      <c r="AC515" s="69"/>
      <c r="AD515" s="69"/>
      <c r="AE515" s="69"/>
      <c r="AF515" s="69"/>
      <c r="AG515" s="69"/>
      <c r="AH515" s="69"/>
      <c r="AI515" s="69"/>
      <c r="AJ515" s="69"/>
      <c r="AK515" s="69"/>
    </row>
    <row r="516" spans="5:37" x14ac:dyDescent="0.25">
      <c r="E516" s="69"/>
      <c r="H516" s="69"/>
      <c r="I516" s="69"/>
      <c r="J516" s="69"/>
      <c r="L516" s="69"/>
      <c r="M516" s="69"/>
      <c r="N516" s="69"/>
      <c r="O516" s="69"/>
      <c r="V516" s="433"/>
      <c r="W516" s="434"/>
      <c r="Z516" s="69"/>
      <c r="AA516" s="69"/>
      <c r="AB516" s="69"/>
      <c r="AC516" s="69"/>
      <c r="AD516" s="69"/>
      <c r="AE516" s="69"/>
      <c r="AF516" s="69"/>
      <c r="AG516" s="69"/>
      <c r="AH516" s="69"/>
      <c r="AI516" s="69"/>
      <c r="AJ516" s="69"/>
      <c r="AK516" s="69"/>
    </row>
    <row r="517" spans="5:37" x14ac:dyDescent="0.25">
      <c r="E517" s="69"/>
      <c r="H517" s="69"/>
      <c r="I517" s="69"/>
      <c r="J517" s="69"/>
      <c r="L517" s="69"/>
      <c r="M517" s="69"/>
      <c r="N517" s="69"/>
      <c r="O517" s="69"/>
      <c r="V517" s="433"/>
      <c r="W517" s="434"/>
      <c r="Z517" s="69"/>
      <c r="AA517" s="69"/>
      <c r="AB517" s="69"/>
      <c r="AC517" s="69"/>
      <c r="AD517" s="69"/>
      <c r="AE517" s="69"/>
      <c r="AF517" s="69"/>
      <c r="AG517" s="69"/>
      <c r="AH517" s="69"/>
      <c r="AI517" s="69"/>
      <c r="AJ517" s="69"/>
      <c r="AK517" s="69"/>
    </row>
    <row r="518" spans="5:37" x14ac:dyDescent="0.25">
      <c r="E518" s="69"/>
      <c r="H518" s="69"/>
      <c r="I518" s="69"/>
      <c r="J518" s="69"/>
      <c r="L518" s="69"/>
      <c r="M518" s="69"/>
      <c r="N518" s="69"/>
      <c r="O518" s="69"/>
      <c r="V518" s="433"/>
      <c r="W518" s="434"/>
      <c r="Z518" s="69"/>
      <c r="AA518" s="69"/>
      <c r="AB518" s="69"/>
      <c r="AC518" s="69"/>
      <c r="AD518" s="69"/>
      <c r="AE518" s="69"/>
      <c r="AF518" s="69"/>
      <c r="AG518" s="69"/>
      <c r="AH518" s="69"/>
      <c r="AI518" s="69"/>
      <c r="AJ518" s="69"/>
      <c r="AK518" s="69"/>
    </row>
    <row r="519" spans="5:37" x14ac:dyDescent="0.25">
      <c r="E519" s="69"/>
      <c r="H519" s="69"/>
      <c r="I519" s="69"/>
      <c r="J519" s="69"/>
      <c r="L519" s="69"/>
      <c r="M519" s="69"/>
      <c r="N519" s="69"/>
      <c r="O519" s="69"/>
      <c r="V519" s="433"/>
      <c r="W519" s="434"/>
      <c r="Z519" s="69"/>
      <c r="AA519" s="69"/>
      <c r="AB519" s="69"/>
      <c r="AC519" s="69"/>
      <c r="AD519" s="69"/>
      <c r="AE519" s="69"/>
      <c r="AF519" s="69"/>
      <c r="AG519" s="69"/>
      <c r="AH519" s="69"/>
      <c r="AI519" s="69"/>
      <c r="AJ519" s="69"/>
      <c r="AK519" s="69"/>
    </row>
    <row r="520" spans="5:37" x14ac:dyDescent="0.25">
      <c r="E520" s="69"/>
      <c r="H520" s="69"/>
      <c r="I520" s="69"/>
      <c r="J520" s="69"/>
      <c r="L520" s="69"/>
      <c r="M520" s="69"/>
      <c r="N520" s="69"/>
      <c r="O520" s="69"/>
      <c r="V520" s="433"/>
      <c r="W520" s="434"/>
      <c r="Z520" s="69"/>
      <c r="AA520" s="69"/>
      <c r="AB520" s="69"/>
      <c r="AC520" s="69"/>
      <c r="AD520" s="69"/>
      <c r="AE520" s="69"/>
      <c r="AF520" s="69"/>
      <c r="AG520" s="69"/>
      <c r="AH520" s="69"/>
      <c r="AI520" s="69"/>
      <c r="AJ520" s="69"/>
      <c r="AK520" s="69"/>
    </row>
    <row r="521" spans="5:37" x14ac:dyDescent="0.25">
      <c r="E521" s="69"/>
      <c r="H521" s="69"/>
      <c r="I521" s="69"/>
      <c r="J521" s="69"/>
      <c r="L521" s="69"/>
      <c r="M521" s="69"/>
      <c r="N521" s="69"/>
      <c r="O521" s="69"/>
      <c r="V521" s="433"/>
      <c r="W521" s="434"/>
      <c r="Z521" s="69"/>
      <c r="AA521" s="69"/>
      <c r="AB521" s="69"/>
      <c r="AC521" s="69"/>
      <c r="AD521" s="69"/>
      <c r="AE521" s="69"/>
      <c r="AF521" s="69"/>
      <c r="AG521" s="69"/>
      <c r="AH521" s="69"/>
      <c r="AI521" s="69"/>
      <c r="AJ521" s="69"/>
      <c r="AK521" s="69"/>
    </row>
    <row r="522" spans="5:37" x14ac:dyDescent="0.25">
      <c r="E522" s="69"/>
      <c r="H522" s="69"/>
      <c r="I522" s="69"/>
      <c r="J522" s="69"/>
      <c r="L522" s="69"/>
      <c r="M522" s="69"/>
      <c r="N522" s="69"/>
      <c r="O522" s="69"/>
      <c r="V522" s="433"/>
      <c r="W522" s="434"/>
      <c r="Z522" s="69"/>
      <c r="AA522" s="69"/>
      <c r="AB522" s="69"/>
      <c r="AC522" s="69"/>
      <c r="AD522" s="69"/>
      <c r="AE522" s="69"/>
      <c r="AF522" s="69"/>
      <c r="AG522" s="69"/>
      <c r="AH522" s="69"/>
      <c r="AI522" s="69"/>
      <c r="AJ522" s="69"/>
      <c r="AK522" s="69"/>
    </row>
    <row r="523" spans="5:37" x14ac:dyDescent="0.25">
      <c r="E523" s="69"/>
      <c r="H523" s="69"/>
      <c r="I523" s="69"/>
      <c r="J523" s="69"/>
      <c r="L523" s="69"/>
      <c r="M523" s="69"/>
      <c r="N523" s="69"/>
      <c r="O523" s="69"/>
      <c r="V523" s="433"/>
      <c r="W523" s="434"/>
      <c r="Z523" s="69"/>
      <c r="AA523" s="69"/>
      <c r="AB523" s="69"/>
      <c r="AC523" s="69"/>
      <c r="AD523" s="69"/>
      <c r="AE523" s="69"/>
      <c r="AF523" s="69"/>
      <c r="AG523" s="69"/>
      <c r="AH523" s="69"/>
      <c r="AI523" s="69"/>
      <c r="AJ523" s="69"/>
      <c r="AK523" s="69"/>
    </row>
    <row r="524" spans="5:37" x14ac:dyDescent="0.25">
      <c r="E524" s="69"/>
      <c r="H524" s="69"/>
      <c r="I524" s="69"/>
      <c r="J524" s="69"/>
      <c r="L524" s="69"/>
      <c r="M524" s="69"/>
      <c r="N524" s="69"/>
      <c r="O524" s="69"/>
      <c r="V524" s="433"/>
      <c r="W524" s="434"/>
      <c r="Z524" s="69"/>
      <c r="AA524" s="69"/>
      <c r="AB524" s="69"/>
      <c r="AC524" s="69"/>
      <c r="AD524" s="69"/>
      <c r="AE524" s="69"/>
      <c r="AF524" s="69"/>
      <c r="AG524" s="69"/>
      <c r="AH524" s="69"/>
      <c r="AI524" s="69"/>
      <c r="AJ524" s="69"/>
      <c r="AK524" s="69"/>
    </row>
    <row r="525" spans="5:37" x14ac:dyDescent="0.25">
      <c r="E525" s="69"/>
      <c r="H525" s="69"/>
      <c r="I525" s="69"/>
      <c r="J525" s="69"/>
      <c r="L525" s="69"/>
      <c r="M525" s="69"/>
      <c r="N525" s="69"/>
      <c r="O525" s="69"/>
      <c r="V525" s="433"/>
      <c r="W525" s="434"/>
      <c r="Z525" s="69"/>
      <c r="AA525" s="69"/>
      <c r="AB525" s="69"/>
      <c r="AC525" s="69"/>
      <c r="AD525" s="69"/>
      <c r="AE525" s="69"/>
      <c r="AF525" s="69"/>
      <c r="AG525" s="69"/>
      <c r="AH525" s="69"/>
      <c r="AI525" s="69"/>
      <c r="AJ525" s="69"/>
      <c r="AK525" s="69"/>
    </row>
    <row r="526" spans="5:37" x14ac:dyDescent="0.25">
      <c r="E526" s="69"/>
      <c r="H526" s="69"/>
      <c r="I526" s="69"/>
      <c r="J526" s="69"/>
      <c r="L526" s="69"/>
      <c r="M526" s="69"/>
      <c r="N526" s="69"/>
      <c r="O526" s="69"/>
      <c r="V526" s="433"/>
      <c r="W526" s="434"/>
      <c r="Z526" s="69"/>
      <c r="AA526" s="69"/>
      <c r="AB526" s="69"/>
      <c r="AC526" s="69"/>
      <c r="AD526" s="69"/>
      <c r="AE526" s="69"/>
      <c r="AF526" s="69"/>
      <c r="AG526" s="69"/>
      <c r="AH526" s="69"/>
      <c r="AI526" s="69"/>
      <c r="AJ526" s="69"/>
      <c r="AK526" s="69"/>
    </row>
    <row r="527" spans="5:37" x14ac:dyDescent="0.25">
      <c r="E527" s="69"/>
      <c r="H527" s="69"/>
      <c r="I527" s="69"/>
      <c r="J527" s="69"/>
      <c r="L527" s="69"/>
      <c r="M527" s="69"/>
      <c r="N527" s="69"/>
      <c r="O527" s="69"/>
      <c r="V527" s="433"/>
      <c r="W527" s="434"/>
      <c r="Z527" s="69"/>
      <c r="AA527" s="69"/>
      <c r="AB527" s="69"/>
      <c r="AC527" s="69"/>
      <c r="AD527" s="69"/>
      <c r="AE527" s="69"/>
      <c r="AF527" s="69"/>
      <c r="AG527" s="69"/>
      <c r="AH527" s="69"/>
      <c r="AI527" s="69"/>
      <c r="AJ527" s="69"/>
      <c r="AK527" s="69"/>
    </row>
    <row r="528" spans="5:37" x14ac:dyDescent="0.25">
      <c r="E528" s="69"/>
      <c r="H528" s="69"/>
      <c r="I528" s="69"/>
      <c r="J528" s="69"/>
      <c r="L528" s="69"/>
      <c r="M528" s="69"/>
      <c r="N528" s="69"/>
      <c r="O528" s="69"/>
      <c r="V528" s="433"/>
      <c r="W528" s="434"/>
      <c r="Z528" s="69"/>
      <c r="AA528" s="69"/>
      <c r="AB528" s="69"/>
      <c r="AC528" s="69"/>
      <c r="AD528" s="69"/>
      <c r="AE528" s="69"/>
      <c r="AF528" s="69"/>
      <c r="AG528" s="69"/>
      <c r="AH528" s="69"/>
      <c r="AI528" s="69"/>
      <c r="AJ528" s="69"/>
      <c r="AK528" s="69"/>
    </row>
    <row r="529" spans="5:37" x14ac:dyDescent="0.25">
      <c r="E529" s="69"/>
      <c r="H529" s="69"/>
      <c r="I529" s="69"/>
      <c r="J529" s="69"/>
      <c r="L529" s="69"/>
      <c r="M529" s="69"/>
      <c r="N529" s="69"/>
      <c r="O529" s="69"/>
      <c r="V529" s="433"/>
      <c r="W529" s="434"/>
      <c r="Z529" s="69"/>
      <c r="AA529" s="69"/>
      <c r="AB529" s="69"/>
      <c r="AC529" s="69"/>
      <c r="AD529" s="69"/>
      <c r="AE529" s="69"/>
      <c r="AF529" s="69"/>
      <c r="AG529" s="69"/>
      <c r="AH529" s="69"/>
      <c r="AI529" s="69"/>
      <c r="AJ529" s="69"/>
      <c r="AK529" s="69"/>
    </row>
    <row r="530" spans="5:37" x14ac:dyDescent="0.25">
      <c r="E530" s="69"/>
      <c r="H530" s="69"/>
      <c r="I530" s="69"/>
      <c r="J530" s="69"/>
      <c r="L530" s="69"/>
      <c r="M530" s="69"/>
      <c r="N530" s="69"/>
      <c r="O530" s="69"/>
      <c r="V530" s="433"/>
      <c r="W530" s="434"/>
      <c r="Z530" s="69"/>
      <c r="AA530" s="69"/>
      <c r="AB530" s="69"/>
      <c r="AC530" s="69"/>
      <c r="AD530" s="69"/>
      <c r="AE530" s="69"/>
      <c r="AF530" s="69"/>
      <c r="AG530" s="69"/>
      <c r="AH530" s="69"/>
      <c r="AI530" s="69"/>
      <c r="AJ530" s="69"/>
      <c r="AK530" s="69"/>
    </row>
    <row r="531" spans="5:37" x14ac:dyDescent="0.25">
      <c r="E531" s="69"/>
      <c r="H531" s="69"/>
      <c r="I531" s="69"/>
      <c r="J531" s="69"/>
      <c r="L531" s="69"/>
      <c r="M531" s="69"/>
      <c r="N531" s="69"/>
      <c r="O531" s="69"/>
      <c r="V531" s="433"/>
      <c r="W531" s="434"/>
      <c r="Z531" s="69"/>
      <c r="AA531" s="69"/>
      <c r="AB531" s="69"/>
      <c r="AC531" s="69"/>
      <c r="AD531" s="69"/>
      <c r="AE531" s="69"/>
      <c r="AF531" s="69"/>
      <c r="AG531" s="69"/>
      <c r="AH531" s="69"/>
      <c r="AI531" s="69"/>
      <c r="AJ531" s="69"/>
      <c r="AK531" s="69"/>
    </row>
    <row r="532" spans="5:37" x14ac:dyDescent="0.25">
      <c r="E532" s="69"/>
      <c r="H532" s="69"/>
      <c r="I532" s="69"/>
      <c r="J532" s="69"/>
      <c r="L532" s="69"/>
      <c r="M532" s="69"/>
      <c r="N532" s="69"/>
      <c r="O532" s="69"/>
      <c r="V532" s="433"/>
      <c r="W532" s="434"/>
      <c r="Z532" s="69"/>
      <c r="AA532" s="69"/>
      <c r="AB532" s="69"/>
      <c r="AC532" s="69"/>
      <c r="AD532" s="69"/>
      <c r="AE532" s="69"/>
      <c r="AF532" s="69"/>
      <c r="AG532" s="69"/>
      <c r="AH532" s="69"/>
      <c r="AI532" s="69"/>
      <c r="AJ532" s="69"/>
      <c r="AK532" s="69"/>
    </row>
    <row r="533" spans="5:37" x14ac:dyDescent="0.25">
      <c r="E533" s="69"/>
      <c r="H533" s="69"/>
      <c r="I533" s="69"/>
      <c r="J533" s="69"/>
      <c r="L533" s="69"/>
      <c r="M533" s="69"/>
      <c r="N533" s="69"/>
      <c r="O533" s="69"/>
      <c r="V533" s="433"/>
      <c r="W533" s="434"/>
      <c r="Z533" s="69"/>
      <c r="AA533" s="69"/>
      <c r="AB533" s="69"/>
      <c r="AC533" s="69"/>
      <c r="AD533" s="69"/>
      <c r="AE533" s="69"/>
      <c r="AF533" s="69"/>
      <c r="AG533" s="69"/>
      <c r="AH533" s="69"/>
      <c r="AI533" s="69"/>
      <c r="AJ533" s="69"/>
      <c r="AK533" s="69"/>
    </row>
    <row r="534" spans="5:37" x14ac:dyDescent="0.25">
      <c r="E534" s="69"/>
      <c r="H534" s="69"/>
      <c r="I534" s="69"/>
      <c r="J534" s="69"/>
      <c r="L534" s="69"/>
      <c r="M534" s="69"/>
      <c r="N534" s="69"/>
      <c r="O534" s="69"/>
      <c r="V534" s="433"/>
      <c r="W534" s="434"/>
      <c r="Z534" s="69"/>
      <c r="AA534" s="69"/>
      <c r="AB534" s="69"/>
      <c r="AC534" s="69"/>
      <c r="AD534" s="69"/>
      <c r="AE534" s="69"/>
      <c r="AF534" s="69"/>
      <c r="AG534" s="69"/>
      <c r="AH534" s="69"/>
      <c r="AI534" s="69"/>
      <c r="AJ534" s="69"/>
      <c r="AK534" s="69"/>
    </row>
    <row r="535" spans="5:37" x14ac:dyDescent="0.25">
      <c r="E535" s="69"/>
      <c r="H535" s="69"/>
      <c r="I535" s="69"/>
      <c r="J535" s="69"/>
      <c r="L535" s="69"/>
      <c r="M535" s="69"/>
      <c r="N535" s="69"/>
      <c r="O535" s="69"/>
      <c r="V535" s="433"/>
      <c r="W535" s="434"/>
      <c r="Z535" s="69"/>
      <c r="AA535" s="69"/>
      <c r="AB535" s="69"/>
      <c r="AC535" s="69"/>
      <c r="AD535" s="69"/>
      <c r="AE535" s="69"/>
      <c r="AF535" s="69"/>
      <c r="AG535" s="69"/>
      <c r="AH535" s="69"/>
      <c r="AI535" s="69"/>
      <c r="AJ535" s="69"/>
      <c r="AK535" s="69"/>
    </row>
    <row r="536" spans="5:37" x14ac:dyDescent="0.25">
      <c r="E536" s="69"/>
      <c r="H536" s="69"/>
      <c r="I536" s="69"/>
      <c r="J536" s="69"/>
      <c r="L536" s="69"/>
      <c r="M536" s="69"/>
      <c r="N536" s="69"/>
      <c r="O536" s="69"/>
      <c r="V536" s="433"/>
      <c r="W536" s="434"/>
      <c r="Z536" s="69"/>
      <c r="AA536" s="69"/>
      <c r="AB536" s="69"/>
      <c r="AC536" s="69"/>
      <c r="AD536" s="69"/>
      <c r="AE536" s="69"/>
      <c r="AF536" s="69"/>
      <c r="AG536" s="69"/>
      <c r="AH536" s="69"/>
      <c r="AI536" s="69"/>
      <c r="AJ536" s="69"/>
      <c r="AK536" s="69"/>
    </row>
    <row r="537" spans="5:37" x14ac:dyDescent="0.25">
      <c r="E537" s="69"/>
      <c r="H537" s="69"/>
      <c r="I537" s="69"/>
      <c r="J537" s="69"/>
      <c r="L537" s="69"/>
      <c r="M537" s="69"/>
      <c r="N537" s="69"/>
      <c r="O537" s="69"/>
      <c r="V537" s="433"/>
      <c r="W537" s="434"/>
      <c r="Z537" s="69"/>
      <c r="AA537" s="69"/>
      <c r="AB537" s="69"/>
      <c r="AC537" s="69"/>
      <c r="AD537" s="69"/>
      <c r="AE537" s="69"/>
      <c r="AF537" s="69"/>
      <c r="AG537" s="69"/>
      <c r="AH537" s="69"/>
      <c r="AI537" s="69"/>
      <c r="AJ537" s="69"/>
      <c r="AK537" s="69"/>
    </row>
    <row r="538" spans="5:37" x14ac:dyDescent="0.25">
      <c r="E538" s="69"/>
      <c r="H538" s="69"/>
      <c r="I538" s="69"/>
      <c r="J538" s="69"/>
      <c r="L538" s="69"/>
      <c r="M538" s="69"/>
      <c r="N538" s="69"/>
      <c r="O538" s="69"/>
      <c r="V538" s="433"/>
      <c r="W538" s="434"/>
      <c r="Z538" s="69"/>
      <c r="AA538" s="69"/>
      <c r="AB538" s="69"/>
      <c r="AC538" s="69"/>
      <c r="AD538" s="69"/>
      <c r="AE538" s="69"/>
      <c r="AF538" s="69"/>
      <c r="AG538" s="69"/>
      <c r="AH538" s="69"/>
      <c r="AI538" s="69"/>
      <c r="AJ538" s="69"/>
      <c r="AK538" s="69"/>
    </row>
    <row r="539" spans="5:37" x14ac:dyDescent="0.25">
      <c r="E539" s="69"/>
      <c r="H539" s="69"/>
      <c r="I539" s="69"/>
      <c r="J539" s="69"/>
      <c r="L539" s="69"/>
      <c r="M539" s="69"/>
      <c r="N539" s="69"/>
      <c r="O539" s="69"/>
      <c r="V539" s="433"/>
      <c r="W539" s="434"/>
      <c r="Z539" s="69"/>
      <c r="AA539" s="69"/>
      <c r="AB539" s="69"/>
      <c r="AC539" s="69"/>
      <c r="AD539" s="69"/>
      <c r="AE539" s="69"/>
      <c r="AF539" s="69"/>
      <c r="AG539" s="69"/>
      <c r="AH539" s="69"/>
      <c r="AI539" s="69"/>
      <c r="AJ539" s="69"/>
      <c r="AK539" s="69"/>
    </row>
    <row r="540" spans="5:37" x14ac:dyDescent="0.25">
      <c r="E540" s="69"/>
      <c r="H540" s="69"/>
      <c r="I540" s="69"/>
      <c r="J540" s="69"/>
      <c r="L540" s="69"/>
      <c r="M540" s="69"/>
      <c r="N540" s="69"/>
      <c r="O540" s="69"/>
      <c r="V540" s="433"/>
      <c r="W540" s="434"/>
      <c r="Z540" s="69"/>
      <c r="AA540" s="69"/>
      <c r="AB540" s="69"/>
      <c r="AC540" s="69"/>
      <c r="AD540" s="69"/>
      <c r="AE540" s="69"/>
      <c r="AF540" s="69"/>
      <c r="AG540" s="69"/>
      <c r="AH540" s="69"/>
      <c r="AI540" s="69"/>
      <c r="AJ540" s="69"/>
      <c r="AK540" s="69"/>
    </row>
    <row r="541" spans="5:37" x14ac:dyDescent="0.25">
      <c r="E541" s="69"/>
      <c r="H541" s="69"/>
      <c r="I541" s="69"/>
      <c r="J541" s="69"/>
      <c r="L541" s="69"/>
      <c r="M541" s="69"/>
      <c r="N541" s="69"/>
      <c r="O541" s="69"/>
      <c r="V541" s="433"/>
      <c r="W541" s="434"/>
      <c r="Z541" s="69"/>
      <c r="AA541" s="69"/>
      <c r="AB541" s="69"/>
      <c r="AC541" s="69"/>
      <c r="AD541" s="69"/>
      <c r="AE541" s="69"/>
      <c r="AF541" s="69"/>
      <c r="AG541" s="69"/>
      <c r="AH541" s="69"/>
      <c r="AI541" s="69"/>
      <c r="AJ541" s="69"/>
      <c r="AK541" s="69"/>
    </row>
    <row r="542" spans="5:37" x14ac:dyDescent="0.25">
      <c r="E542" s="69"/>
      <c r="H542" s="69"/>
      <c r="I542" s="69"/>
      <c r="J542" s="69"/>
      <c r="L542" s="69"/>
      <c r="M542" s="69"/>
      <c r="N542" s="69"/>
      <c r="O542" s="69"/>
      <c r="V542" s="433"/>
      <c r="W542" s="434"/>
      <c r="Z542" s="69"/>
      <c r="AA542" s="69"/>
      <c r="AB542" s="69"/>
      <c r="AC542" s="69"/>
      <c r="AD542" s="69"/>
      <c r="AE542" s="69"/>
      <c r="AF542" s="69"/>
      <c r="AG542" s="69"/>
      <c r="AH542" s="69"/>
      <c r="AI542" s="69"/>
      <c r="AJ542" s="69"/>
      <c r="AK542" s="69"/>
    </row>
    <row r="543" spans="5:37" x14ac:dyDescent="0.25">
      <c r="E543" s="69"/>
      <c r="H543" s="69"/>
      <c r="I543" s="69"/>
      <c r="J543" s="69"/>
      <c r="L543" s="69"/>
      <c r="M543" s="69"/>
      <c r="N543" s="69"/>
      <c r="O543" s="69"/>
      <c r="V543" s="433"/>
      <c r="W543" s="434"/>
      <c r="Z543" s="69"/>
      <c r="AA543" s="69"/>
      <c r="AB543" s="69"/>
      <c r="AC543" s="69"/>
      <c r="AD543" s="69"/>
      <c r="AE543" s="69"/>
      <c r="AF543" s="69"/>
      <c r="AG543" s="69"/>
      <c r="AH543" s="69"/>
      <c r="AI543" s="69"/>
      <c r="AJ543" s="69"/>
      <c r="AK543" s="69"/>
    </row>
    <row r="544" spans="5:37" x14ac:dyDescent="0.25">
      <c r="E544" s="69"/>
      <c r="H544" s="69"/>
      <c r="I544" s="69"/>
      <c r="J544" s="69"/>
      <c r="L544" s="69"/>
      <c r="M544" s="69"/>
      <c r="N544" s="69"/>
      <c r="O544" s="69"/>
      <c r="V544" s="433"/>
      <c r="W544" s="434"/>
      <c r="Z544" s="69"/>
      <c r="AA544" s="69"/>
      <c r="AB544" s="69"/>
      <c r="AC544" s="69"/>
      <c r="AD544" s="69"/>
      <c r="AE544" s="69"/>
      <c r="AF544" s="69"/>
      <c r="AG544" s="69"/>
      <c r="AH544" s="69"/>
      <c r="AI544" s="69"/>
      <c r="AJ544" s="69"/>
      <c r="AK544" s="69"/>
    </row>
    <row r="545" spans="5:37" x14ac:dyDescent="0.25">
      <c r="E545" s="69"/>
      <c r="H545" s="69"/>
      <c r="I545" s="69"/>
      <c r="J545" s="69"/>
      <c r="L545" s="69"/>
      <c r="M545" s="69"/>
      <c r="N545" s="69"/>
      <c r="O545" s="69"/>
      <c r="V545" s="433"/>
      <c r="W545" s="434"/>
      <c r="Z545" s="69"/>
      <c r="AA545" s="69"/>
      <c r="AB545" s="69"/>
      <c r="AC545" s="69"/>
      <c r="AD545" s="69"/>
      <c r="AE545" s="69"/>
      <c r="AF545" s="69"/>
      <c r="AG545" s="69"/>
      <c r="AH545" s="69"/>
      <c r="AI545" s="69"/>
      <c r="AJ545" s="69"/>
      <c r="AK545" s="69"/>
    </row>
    <row r="546" spans="5:37" x14ac:dyDescent="0.25">
      <c r="E546" s="69"/>
      <c r="H546" s="69"/>
      <c r="I546" s="69"/>
      <c r="J546" s="69"/>
      <c r="L546" s="69"/>
      <c r="M546" s="69"/>
      <c r="N546" s="69"/>
      <c r="O546" s="69"/>
      <c r="V546" s="433"/>
      <c r="W546" s="434"/>
      <c r="Z546" s="69"/>
      <c r="AA546" s="69"/>
      <c r="AB546" s="69"/>
      <c r="AC546" s="69"/>
      <c r="AD546" s="69"/>
      <c r="AE546" s="69"/>
      <c r="AF546" s="69"/>
      <c r="AG546" s="69"/>
      <c r="AH546" s="69"/>
      <c r="AI546" s="69"/>
      <c r="AJ546" s="69"/>
      <c r="AK546" s="69"/>
    </row>
    <row r="547" spans="5:37" x14ac:dyDescent="0.25">
      <c r="E547" s="69"/>
      <c r="H547" s="69"/>
      <c r="I547" s="69"/>
      <c r="J547" s="69"/>
      <c r="L547" s="69"/>
      <c r="M547" s="69"/>
      <c r="N547" s="69"/>
      <c r="O547" s="69"/>
      <c r="V547" s="433"/>
      <c r="W547" s="434"/>
      <c r="Z547" s="69"/>
      <c r="AA547" s="69"/>
      <c r="AB547" s="69"/>
      <c r="AC547" s="69"/>
      <c r="AD547" s="69"/>
      <c r="AE547" s="69"/>
      <c r="AF547" s="69"/>
      <c r="AG547" s="69"/>
      <c r="AH547" s="69"/>
      <c r="AI547" s="69"/>
      <c r="AJ547" s="69"/>
      <c r="AK547" s="69"/>
    </row>
    <row r="548" spans="5:37" x14ac:dyDescent="0.25">
      <c r="E548" s="69"/>
      <c r="H548" s="69"/>
      <c r="I548" s="69"/>
      <c r="J548" s="69"/>
      <c r="L548" s="69"/>
      <c r="M548" s="69"/>
      <c r="N548" s="69"/>
      <c r="O548" s="69"/>
      <c r="V548" s="433"/>
      <c r="W548" s="434"/>
      <c r="Z548" s="69"/>
      <c r="AA548" s="69"/>
      <c r="AB548" s="69"/>
      <c r="AC548" s="69"/>
      <c r="AD548" s="69"/>
      <c r="AE548" s="69"/>
      <c r="AF548" s="69"/>
      <c r="AG548" s="69"/>
      <c r="AH548" s="69"/>
      <c r="AI548" s="69"/>
      <c r="AJ548" s="69"/>
      <c r="AK548" s="69"/>
    </row>
    <row r="549" spans="5:37" x14ac:dyDescent="0.25">
      <c r="E549" s="69"/>
      <c r="H549" s="69"/>
      <c r="I549" s="69"/>
      <c r="J549" s="69"/>
      <c r="L549" s="69"/>
      <c r="M549" s="69"/>
      <c r="N549" s="69"/>
      <c r="O549" s="69"/>
      <c r="V549" s="433"/>
      <c r="W549" s="434"/>
      <c r="Z549" s="69"/>
      <c r="AA549" s="69"/>
      <c r="AB549" s="69"/>
      <c r="AC549" s="69"/>
      <c r="AD549" s="69"/>
      <c r="AE549" s="69"/>
      <c r="AF549" s="69"/>
      <c r="AG549" s="69"/>
      <c r="AH549" s="69"/>
      <c r="AI549" s="69"/>
      <c r="AJ549" s="69"/>
      <c r="AK549" s="69"/>
    </row>
    <row r="550" spans="5:37" x14ac:dyDescent="0.25">
      <c r="E550" s="69"/>
      <c r="H550" s="69"/>
      <c r="I550" s="69"/>
      <c r="J550" s="69"/>
      <c r="L550" s="69"/>
      <c r="M550" s="69"/>
      <c r="N550" s="69"/>
      <c r="O550" s="69"/>
      <c r="V550" s="433"/>
      <c r="W550" s="434"/>
      <c r="Z550" s="69"/>
      <c r="AA550" s="69"/>
      <c r="AB550" s="69"/>
      <c r="AC550" s="69"/>
      <c r="AD550" s="69"/>
      <c r="AE550" s="69"/>
      <c r="AF550" s="69"/>
      <c r="AG550" s="69"/>
      <c r="AH550" s="69"/>
      <c r="AI550" s="69"/>
      <c r="AJ550" s="69"/>
      <c r="AK550" s="69"/>
    </row>
    <row r="551" spans="5:37" x14ac:dyDescent="0.25">
      <c r="E551" s="69"/>
      <c r="H551" s="69"/>
      <c r="I551" s="69"/>
      <c r="J551" s="69"/>
      <c r="L551" s="69"/>
      <c r="M551" s="69"/>
      <c r="N551" s="69"/>
      <c r="O551" s="69"/>
      <c r="V551" s="433"/>
      <c r="W551" s="434"/>
      <c r="Z551" s="69"/>
      <c r="AA551" s="69"/>
      <c r="AB551" s="69"/>
      <c r="AC551" s="69"/>
      <c r="AD551" s="69"/>
      <c r="AE551" s="69"/>
      <c r="AF551" s="69"/>
      <c r="AG551" s="69"/>
      <c r="AH551" s="69"/>
      <c r="AI551" s="69"/>
      <c r="AJ551" s="69"/>
      <c r="AK551" s="69"/>
    </row>
    <row r="552" spans="5:37" x14ac:dyDescent="0.25">
      <c r="E552" s="69"/>
      <c r="H552" s="69"/>
      <c r="I552" s="69"/>
      <c r="J552" s="69"/>
      <c r="L552" s="69"/>
      <c r="M552" s="69"/>
      <c r="N552" s="69"/>
      <c r="O552" s="69"/>
      <c r="V552" s="433"/>
      <c r="W552" s="434"/>
      <c r="Z552" s="69"/>
      <c r="AA552" s="69"/>
      <c r="AB552" s="69"/>
      <c r="AC552" s="69"/>
      <c r="AD552" s="69"/>
      <c r="AE552" s="69"/>
      <c r="AF552" s="69"/>
      <c r="AG552" s="69"/>
      <c r="AH552" s="69"/>
      <c r="AI552" s="69"/>
      <c r="AJ552" s="69"/>
      <c r="AK552" s="69"/>
    </row>
    <row r="553" spans="5:37" x14ac:dyDescent="0.25">
      <c r="E553" s="69"/>
      <c r="H553" s="69"/>
      <c r="I553" s="69"/>
      <c r="J553" s="69"/>
      <c r="L553" s="69"/>
      <c r="M553" s="69"/>
      <c r="N553" s="69"/>
      <c r="O553" s="69"/>
      <c r="V553" s="433"/>
      <c r="W553" s="434"/>
      <c r="Z553" s="69"/>
      <c r="AA553" s="69"/>
      <c r="AB553" s="69"/>
      <c r="AC553" s="69"/>
      <c r="AD553" s="69"/>
      <c r="AE553" s="69"/>
      <c r="AF553" s="69"/>
      <c r="AG553" s="69"/>
      <c r="AH553" s="69"/>
      <c r="AI553" s="69"/>
      <c r="AJ553" s="69"/>
      <c r="AK553" s="69"/>
    </row>
    <row r="554" spans="5:37" x14ac:dyDescent="0.25">
      <c r="E554" s="69"/>
      <c r="H554" s="69"/>
      <c r="I554" s="69"/>
      <c r="J554" s="69"/>
      <c r="L554" s="69"/>
      <c r="M554" s="69"/>
      <c r="N554" s="69"/>
      <c r="O554" s="69"/>
      <c r="V554" s="433"/>
      <c r="W554" s="434"/>
      <c r="Z554" s="69"/>
      <c r="AA554" s="69"/>
      <c r="AB554" s="69"/>
      <c r="AC554" s="69"/>
      <c r="AD554" s="69"/>
      <c r="AE554" s="69"/>
      <c r="AF554" s="69"/>
      <c r="AG554" s="69"/>
      <c r="AH554" s="69"/>
      <c r="AI554" s="69"/>
      <c r="AJ554" s="69"/>
      <c r="AK554" s="69"/>
    </row>
    <row r="555" spans="5:37" x14ac:dyDescent="0.25">
      <c r="E555" s="69"/>
      <c r="H555" s="69"/>
      <c r="I555" s="69"/>
      <c r="J555" s="69"/>
      <c r="L555" s="69"/>
      <c r="M555" s="69"/>
      <c r="N555" s="69"/>
      <c r="O555" s="69"/>
      <c r="V555" s="433"/>
      <c r="W555" s="434"/>
      <c r="Z555" s="69"/>
      <c r="AA555" s="69"/>
      <c r="AB555" s="69"/>
      <c r="AC555" s="69"/>
      <c r="AD555" s="69"/>
      <c r="AE555" s="69"/>
      <c r="AF555" s="69"/>
      <c r="AG555" s="69"/>
      <c r="AH555" s="69"/>
      <c r="AI555" s="69"/>
      <c r="AJ555" s="69"/>
      <c r="AK555" s="69"/>
    </row>
    <row r="570" spans="5:37" x14ac:dyDescent="0.25">
      <c r="E570" s="69"/>
      <c r="H570" s="69"/>
      <c r="I570" s="69"/>
      <c r="J570" s="69"/>
      <c r="L570" s="69"/>
      <c r="M570" s="69"/>
      <c r="N570" s="69"/>
      <c r="O570" s="69"/>
      <c r="U570" s="69"/>
      <c r="V570" s="69"/>
      <c r="W570" s="69"/>
      <c r="X570" s="69"/>
      <c r="Z570" s="69"/>
      <c r="AA570" s="69"/>
      <c r="AB570" s="69"/>
      <c r="AC570" s="69"/>
      <c r="AD570" s="69"/>
      <c r="AE570" s="69"/>
      <c r="AF570" s="69"/>
      <c r="AG570" s="69"/>
      <c r="AH570" s="69"/>
      <c r="AI570" s="69"/>
      <c r="AJ570" s="69"/>
      <c r="AK570" s="69"/>
    </row>
    <row r="571" spans="5:37" x14ac:dyDescent="0.25">
      <c r="E571" s="69"/>
      <c r="H571" s="69"/>
      <c r="I571" s="69"/>
      <c r="J571" s="69"/>
      <c r="L571" s="69"/>
      <c r="M571" s="69"/>
      <c r="N571" s="69"/>
      <c r="O571" s="69"/>
      <c r="U571" s="69"/>
      <c r="V571" s="69"/>
      <c r="W571" s="69"/>
      <c r="X571" s="69"/>
      <c r="Z571" s="69"/>
      <c r="AA571" s="69"/>
      <c r="AB571" s="69"/>
      <c r="AC571" s="69"/>
      <c r="AD571" s="69"/>
      <c r="AE571" s="69"/>
      <c r="AF571" s="69"/>
      <c r="AG571" s="69"/>
      <c r="AH571" s="69"/>
      <c r="AI571" s="69"/>
      <c r="AJ571" s="69"/>
      <c r="AK571" s="69"/>
    </row>
    <row r="572" spans="5:37" x14ac:dyDescent="0.25">
      <c r="E572" s="69"/>
      <c r="H572" s="69"/>
      <c r="I572" s="69"/>
      <c r="J572" s="69"/>
      <c r="L572" s="69"/>
      <c r="M572" s="69"/>
      <c r="N572" s="69"/>
      <c r="O572" s="69"/>
      <c r="U572" s="69"/>
      <c r="V572" s="69"/>
      <c r="W572" s="69"/>
      <c r="X572" s="69"/>
      <c r="Z572" s="69"/>
      <c r="AA572" s="69"/>
      <c r="AB572" s="69"/>
      <c r="AC572" s="69"/>
      <c r="AD572" s="69"/>
      <c r="AE572" s="69"/>
      <c r="AF572" s="69"/>
      <c r="AG572" s="69"/>
      <c r="AH572" s="69"/>
      <c r="AI572" s="69"/>
      <c r="AJ572" s="69"/>
      <c r="AK572" s="69"/>
    </row>
    <row r="573" spans="5:37" x14ac:dyDescent="0.25">
      <c r="E573" s="69"/>
      <c r="H573" s="69"/>
      <c r="I573" s="69"/>
      <c r="J573" s="69"/>
      <c r="L573" s="69"/>
      <c r="M573" s="69"/>
      <c r="N573" s="69"/>
      <c r="O573" s="69"/>
      <c r="U573" s="69"/>
      <c r="V573" s="69"/>
      <c r="W573" s="69"/>
      <c r="X573" s="69"/>
      <c r="Z573" s="69"/>
      <c r="AA573" s="69"/>
      <c r="AB573" s="69"/>
      <c r="AC573" s="69"/>
      <c r="AD573" s="69"/>
      <c r="AE573" s="69"/>
      <c r="AF573" s="69"/>
      <c r="AG573" s="69"/>
      <c r="AH573" s="69"/>
      <c r="AI573" s="69"/>
      <c r="AJ573" s="69"/>
      <c r="AK573" s="69"/>
    </row>
    <row r="574" spans="5:37" x14ac:dyDescent="0.25">
      <c r="E574" s="69"/>
      <c r="H574" s="69"/>
      <c r="I574" s="69"/>
      <c r="J574" s="69"/>
      <c r="L574" s="69"/>
      <c r="M574" s="69"/>
      <c r="N574" s="69"/>
      <c r="O574" s="69"/>
      <c r="U574" s="69"/>
      <c r="V574" s="69"/>
      <c r="W574" s="69"/>
      <c r="X574" s="69"/>
      <c r="Z574" s="69"/>
      <c r="AA574" s="69"/>
      <c r="AB574" s="69"/>
      <c r="AC574" s="69"/>
      <c r="AD574" s="69"/>
      <c r="AE574" s="69"/>
      <c r="AF574" s="69"/>
      <c r="AG574" s="69"/>
      <c r="AH574" s="69"/>
      <c r="AI574" s="69"/>
      <c r="AJ574" s="69"/>
      <c r="AK574" s="69"/>
    </row>
    <row r="575" spans="5:37" x14ac:dyDescent="0.25">
      <c r="E575" s="69"/>
      <c r="H575" s="69"/>
      <c r="I575" s="69"/>
      <c r="J575" s="69"/>
      <c r="L575" s="69"/>
      <c r="M575" s="69"/>
      <c r="N575" s="69"/>
      <c r="O575" s="69"/>
      <c r="U575" s="69"/>
      <c r="V575" s="69"/>
      <c r="W575" s="69"/>
      <c r="X575" s="69"/>
      <c r="Z575" s="69"/>
      <c r="AA575" s="69"/>
      <c r="AB575" s="69"/>
      <c r="AC575" s="69"/>
      <c r="AD575" s="69"/>
      <c r="AE575" s="69"/>
      <c r="AF575" s="69"/>
      <c r="AG575" s="69"/>
      <c r="AH575" s="69"/>
      <c r="AI575" s="69"/>
      <c r="AJ575" s="69"/>
      <c r="AK575" s="69"/>
    </row>
    <row r="576" spans="5:37" x14ac:dyDescent="0.25">
      <c r="E576" s="69"/>
      <c r="H576" s="69"/>
      <c r="I576" s="69"/>
      <c r="J576" s="69"/>
      <c r="L576" s="69"/>
      <c r="M576" s="69"/>
      <c r="N576" s="69"/>
      <c r="O576" s="69"/>
      <c r="U576" s="69"/>
      <c r="V576" s="69"/>
      <c r="W576" s="69"/>
      <c r="X576" s="69"/>
      <c r="Z576" s="69"/>
      <c r="AA576" s="69"/>
      <c r="AB576" s="69"/>
      <c r="AC576" s="69"/>
      <c r="AD576" s="69"/>
      <c r="AE576" s="69"/>
      <c r="AF576" s="69"/>
      <c r="AG576" s="69"/>
      <c r="AH576" s="69"/>
      <c r="AI576" s="69"/>
      <c r="AJ576" s="69"/>
      <c r="AK576" s="69"/>
    </row>
  </sheetData>
  <pageMargins left="0.7" right="0.7" top="0.75" bottom="0.75" header="0.3" footer="0.3"/>
  <pageSetup scale="7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64"/>
  <sheetViews>
    <sheetView topLeftCell="A124" workbookViewId="0">
      <selection activeCell="T174" sqref="T174"/>
    </sheetView>
  </sheetViews>
  <sheetFormatPr defaultRowHeight="11.25" x14ac:dyDescent="0.25"/>
  <cols>
    <col min="1" max="1" width="4.42578125" style="129" bestFit="1" customWidth="1"/>
    <col min="2" max="2" width="8.42578125" style="130" bestFit="1" customWidth="1"/>
    <col min="3" max="3" width="9.85546875" style="130" bestFit="1" customWidth="1"/>
    <col min="4" max="4" width="5.7109375" style="130" bestFit="1" customWidth="1"/>
    <col min="5" max="5" width="3.85546875" style="130" bestFit="1" customWidth="1"/>
    <col min="6" max="6" width="3.42578125" style="132" bestFit="1" customWidth="1"/>
    <col min="7" max="7" width="3.5703125" style="132" bestFit="1" customWidth="1"/>
    <col min="8" max="8" width="4" style="130" bestFit="1" customWidth="1"/>
    <col min="9" max="9" width="4.85546875" style="130" bestFit="1" customWidth="1"/>
    <col min="10" max="10" width="3.5703125" style="130" bestFit="1" customWidth="1"/>
    <col min="11" max="11" width="3.7109375" style="132" bestFit="1" customWidth="1"/>
    <col min="12" max="12" width="3.85546875" style="132" bestFit="1" customWidth="1"/>
    <col min="13" max="13" width="1.7109375" style="129" customWidth="1"/>
    <col min="14" max="14" width="7.85546875" style="800" bestFit="1" customWidth="1"/>
    <col min="15" max="18" width="11.28515625" style="870" bestFit="1" customWidth="1"/>
    <col min="19" max="19" width="11.7109375" style="870" bestFit="1" customWidth="1"/>
    <col min="20" max="20" width="11.28515625" style="870" bestFit="1" customWidth="1"/>
    <col min="21" max="21" width="10.42578125" style="741" bestFit="1" customWidth="1"/>
    <col min="22" max="22" width="1.7109375" style="800" customWidth="1"/>
    <col min="23" max="23" width="5.28515625" style="800" bestFit="1" customWidth="1"/>
    <col min="24" max="24" width="9.140625" style="870" bestFit="1" customWidth="1"/>
    <col min="25" max="27" width="8.28515625" style="870" bestFit="1" customWidth="1"/>
    <col min="28" max="28" width="8.42578125" style="870" bestFit="1" customWidth="1"/>
    <col min="29" max="30" width="8.7109375" style="870" bestFit="1" customWidth="1"/>
    <col min="31" max="31" width="1.7109375" style="800" customWidth="1"/>
    <col min="32" max="32" width="5.7109375" style="870" bestFit="1" customWidth="1"/>
    <col min="33" max="33" width="6.28515625" style="870" bestFit="1" customWidth="1"/>
    <col min="34" max="34" width="6.140625" style="870" bestFit="1" customWidth="1"/>
    <col min="35" max="35" width="7.28515625" style="870" bestFit="1" customWidth="1"/>
    <col min="36" max="36" width="8.42578125" style="870" bestFit="1" customWidth="1"/>
    <col min="37" max="37" width="6.140625" style="870" bestFit="1" customWidth="1"/>
    <col min="38" max="38" width="6.5703125" style="870" bestFit="1" customWidth="1"/>
    <col min="39" max="16384" width="9.140625" style="129"/>
  </cols>
  <sheetData>
    <row r="1" spans="1:38" x14ac:dyDescent="0.25">
      <c r="A1" s="790" t="s">
        <v>218</v>
      </c>
      <c r="B1" s="791" t="s">
        <v>0</v>
      </c>
      <c r="C1" s="791" t="s">
        <v>1</v>
      </c>
      <c r="D1" s="791" t="s">
        <v>2</v>
      </c>
      <c r="E1" s="792" t="s">
        <v>3</v>
      </c>
      <c r="F1" s="793" t="s">
        <v>4</v>
      </c>
      <c r="G1" s="793" t="s">
        <v>5</v>
      </c>
      <c r="H1" s="791" t="s">
        <v>94</v>
      </c>
      <c r="I1" s="791" t="s">
        <v>7</v>
      </c>
      <c r="J1" s="792" t="s">
        <v>3</v>
      </c>
      <c r="K1" s="793" t="s">
        <v>8</v>
      </c>
      <c r="L1" s="794" t="s">
        <v>9</v>
      </c>
      <c r="N1" s="795" t="s">
        <v>10</v>
      </c>
      <c r="O1" s="796" t="s">
        <v>11</v>
      </c>
      <c r="P1" s="796" t="s">
        <v>12</v>
      </c>
      <c r="Q1" s="796" t="s">
        <v>13</v>
      </c>
      <c r="R1" s="796" t="s">
        <v>14</v>
      </c>
      <c r="S1" s="796" t="s">
        <v>15</v>
      </c>
      <c r="T1" s="796" t="s">
        <v>16</v>
      </c>
      <c r="U1" s="797" t="s">
        <v>17</v>
      </c>
      <c r="V1" s="7"/>
      <c r="W1" s="798" t="s">
        <v>10</v>
      </c>
      <c r="X1" s="796" t="s">
        <v>11</v>
      </c>
      <c r="Y1" s="796" t="s">
        <v>12</v>
      </c>
      <c r="Z1" s="796" t="s">
        <v>13</v>
      </c>
      <c r="AA1" s="796" t="s">
        <v>14</v>
      </c>
      <c r="AB1" s="796" t="s">
        <v>15</v>
      </c>
      <c r="AC1" s="796" t="s">
        <v>16</v>
      </c>
      <c r="AD1" s="799" t="s">
        <v>17</v>
      </c>
      <c r="AF1" s="801" t="s">
        <v>11</v>
      </c>
      <c r="AG1" s="796" t="s">
        <v>12</v>
      </c>
      <c r="AH1" s="796" t="s">
        <v>13</v>
      </c>
      <c r="AI1" s="796" t="s">
        <v>14</v>
      </c>
      <c r="AJ1" s="796" t="s">
        <v>15</v>
      </c>
      <c r="AK1" s="796" t="s">
        <v>16</v>
      </c>
      <c r="AL1" s="799" t="s">
        <v>17</v>
      </c>
    </row>
    <row r="2" spans="1:38" s="803" customFormat="1" x14ac:dyDescent="0.25">
      <c r="A2" s="802">
        <v>2011</v>
      </c>
      <c r="B2" s="150" t="s">
        <v>191</v>
      </c>
      <c r="C2" s="150" t="s">
        <v>190</v>
      </c>
      <c r="D2" s="419">
        <v>70</v>
      </c>
      <c r="E2" s="150"/>
      <c r="F2" s="421"/>
      <c r="G2" s="421"/>
      <c r="H2" s="150"/>
      <c r="I2" s="150"/>
      <c r="J2" s="150"/>
      <c r="K2" s="421"/>
      <c r="L2" s="528"/>
      <c r="N2" s="802">
        <v>18965</v>
      </c>
      <c r="O2" s="804">
        <v>138827.79999999999</v>
      </c>
      <c r="P2" s="804">
        <v>68055.429999999993</v>
      </c>
      <c r="Q2" s="804">
        <v>123875.98</v>
      </c>
      <c r="R2" s="804">
        <v>94270.48</v>
      </c>
      <c r="S2" s="804">
        <f t="shared" ref="S2:S14" si="0">R2+Q2</f>
        <v>218146.46</v>
      </c>
      <c r="T2" s="804">
        <f t="shared" ref="T2:T14" si="1">S2+P2</f>
        <v>286201.89</v>
      </c>
      <c r="U2" s="805">
        <f t="shared" ref="U2:U14" si="2">O2-T2</f>
        <v>-147374.09000000003</v>
      </c>
      <c r="W2" s="529">
        <f t="shared" ref="W2:W14" si="3">N2/D2</f>
        <v>270.92857142857144</v>
      </c>
      <c r="X2" s="804">
        <f t="shared" ref="X2:X14" si="4">O2/D2</f>
        <v>1983.2542857142855</v>
      </c>
      <c r="Y2" s="804">
        <f t="shared" ref="Y2:Y14" si="5">P2/D2</f>
        <v>972.22042857142844</v>
      </c>
      <c r="Z2" s="804">
        <f t="shared" ref="Z2:Z14" si="6">Q2/D2</f>
        <v>1769.656857142857</v>
      </c>
      <c r="AA2" s="804">
        <f t="shared" ref="AA2:AA14" si="7">R2/D2</f>
        <v>1346.7211428571427</v>
      </c>
      <c r="AB2" s="804">
        <f t="shared" ref="AB2:AB14" si="8">S2/D2</f>
        <v>3116.3779999999997</v>
      </c>
      <c r="AC2" s="804">
        <f t="shared" ref="AC2:AC14" si="9">T2/D2</f>
        <v>4088.5984285714289</v>
      </c>
      <c r="AD2" s="806">
        <f t="shared" ref="AD2:AD14" si="10">U2/D2</f>
        <v>-2105.3441428571432</v>
      </c>
      <c r="AF2" s="807">
        <f t="shared" ref="AF2:AF14" si="11">O2/N2</f>
        <v>7.3202109148431314</v>
      </c>
      <c r="AG2" s="804">
        <f t="shared" ref="AG2:AG14" si="12">P2/N2</f>
        <v>3.5884750856841547</v>
      </c>
      <c r="AH2" s="804">
        <f t="shared" ref="AH2:AH14" si="13">Q2/N2</f>
        <v>6.5318207223833378</v>
      </c>
      <c r="AI2" s="804">
        <f t="shared" ref="AI2:AI14" si="14">R2/N2</f>
        <v>4.970760875296599</v>
      </c>
      <c r="AJ2" s="804">
        <f t="shared" ref="AJ2:AJ14" si="15">S2/N2</f>
        <v>11.502581597679937</v>
      </c>
      <c r="AK2" s="804">
        <f t="shared" ref="AK2:AK14" si="16">T2/N2</f>
        <v>15.091056683364092</v>
      </c>
      <c r="AL2" s="806">
        <f t="shared" ref="AL2:AL14" si="17">U2/N2</f>
        <v>-7.7708457685209611</v>
      </c>
    </row>
    <row r="3" spans="1:38" s="815" customFormat="1" x14ac:dyDescent="0.25">
      <c r="A3" s="808">
        <v>2011</v>
      </c>
      <c r="B3" s="29" t="s">
        <v>192</v>
      </c>
      <c r="C3" s="809" t="s">
        <v>190</v>
      </c>
      <c r="D3" s="30">
        <v>61.8</v>
      </c>
      <c r="E3" s="29"/>
      <c r="F3" s="32"/>
      <c r="G3" s="32"/>
      <c r="H3" s="29"/>
      <c r="I3" s="29"/>
      <c r="J3" s="29"/>
      <c r="K3" s="32"/>
      <c r="L3" s="33"/>
      <c r="M3" s="803"/>
      <c r="N3" s="810">
        <v>26191</v>
      </c>
      <c r="O3" s="811">
        <v>206281.17</v>
      </c>
      <c r="P3" s="811">
        <v>91797.62</v>
      </c>
      <c r="Q3" s="811">
        <v>111339.58</v>
      </c>
      <c r="R3" s="811">
        <v>98071.62</v>
      </c>
      <c r="S3" s="811">
        <f t="shared" si="0"/>
        <v>209411.20000000001</v>
      </c>
      <c r="T3" s="811">
        <f t="shared" si="1"/>
        <v>301208.82</v>
      </c>
      <c r="U3" s="812">
        <f t="shared" si="2"/>
        <v>-94927.65</v>
      </c>
      <c r="V3" s="803"/>
      <c r="W3" s="27">
        <f t="shared" si="3"/>
        <v>423.80258899676375</v>
      </c>
      <c r="X3" s="811">
        <f t="shared" si="4"/>
        <v>3337.8830097087384</v>
      </c>
      <c r="Y3" s="811">
        <f t="shared" si="5"/>
        <v>1485.3983818770228</v>
      </c>
      <c r="Z3" s="811">
        <f t="shared" si="6"/>
        <v>1801.6113268608415</v>
      </c>
      <c r="AA3" s="811">
        <f t="shared" si="7"/>
        <v>1586.9194174757281</v>
      </c>
      <c r="AB3" s="811">
        <f t="shared" si="8"/>
        <v>3388.53074433657</v>
      </c>
      <c r="AC3" s="811">
        <f t="shared" si="9"/>
        <v>4873.929126213593</v>
      </c>
      <c r="AD3" s="813">
        <f t="shared" si="10"/>
        <v>-1536.0461165048544</v>
      </c>
      <c r="AE3" s="803"/>
      <c r="AF3" s="814">
        <f t="shared" si="11"/>
        <v>7.876032606620595</v>
      </c>
      <c r="AG3" s="811">
        <f t="shared" si="12"/>
        <v>3.504929937764881</v>
      </c>
      <c r="AH3" s="811">
        <f t="shared" si="13"/>
        <v>4.2510625787484253</v>
      </c>
      <c r="AI3" s="811">
        <f t="shared" si="14"/>
        <v>3.744477874078882</v>
      </c>
      <c r="AJ3" s="811">
        <f t="shared" si="15"/>
        <v>7.9955404528273073</v>
      </c>
      <c r="AK3" s="811">
        <f t="shared" si="16"/>
        <v>11.500470390592188</v>
      </c>
      <c r="AL3" s="813">
        <f t="shared" si="17"/>
        <v>-3.6244377839715929</v>
      </c>
    </row>
    <row r="4" spans="1:38" s="803" customFormat="1" x14ac:dyDescent="0.25">
      <c r="A4" s="808">
        <v>2011</v>
      </c>
      <c r="B4" s="29" t="s">
        <v>193</v>
      </c>
      <c r="C4" s="29" t="s">
        <v>190</v>
      </c>
      <c r="D4" s="30">
        <v>35.299999999999997</v>
      </c>
      <c r="E4" s="29"/>
      <c r="F4" s="32"/>
      <c r="G4" s="32"/>
      <c r="H4" s="29"/>
      <c r="I4" s="29"/>
      <c r="J4" s="29"/>
      <c r="K4" s="32"/>
      <c r="L4" s="33"/>
      <c r="N4" s="810">
        <v>17700</v>
      </c>
      <c r="O4" s="811">
        <v>123010.17</v>
      </c>
      <c r="P4" s="811">
        <v>58803.9</v>
      </c>
      <c r="Q4" s="811">
        <v>66971.39</v>
      </c>
      <c r="R4" s="811">
        <v>65984.929999999993</v>
      </c>
      <c r="S4" s="811">
        <f t="shared" si="0"/>
        <v>132956.32</v>
      </c>
      <c r="T4" s="811">
        <f t="shared" si="1"/>
        <v>191760.22</v>
      </c>
      <c r="U4" s="812">
        <f t="shared" si="2"/>
        <v>-68750.05</v>
      </c>
      <c r="W4" s="27">
        <f t="shared" si="3"/>
        <v>501.41643059490087</v>
      </c>
      <c r="X4" s="811">
        <f t="shared" si="4"/>
        <v>3484.7073654390938</v>
      </c>
      <c r="Y4" s="811">
        <f t="shared" si="5"/>
        <v>1665.8328611898019</v>
      </c>
      <c r="Z4" s="811">
        <f t="shared" si="6"/>
        <v>1897.2065155807368</v>
      </c>
      <c r="AA4" s="811">
        <f t="shared" si="7"/>
        <v>1869.2614730878186</v>
      </c>
      <c r="AB4" s="811">
        <f t="shared" si="8"/>
        <v>3766.4679886685558</v>
      </c>
      <c r="AC4" s="811">
        <f t="shared" si="9"/>
        <v>5432.3008498583577</v>
      </c>
      <c r="AD4" s="813">
        <f t="shared" si="10"/>
        <v>-1947.5934844192636</v>
      </c>
      <c r="AF4" s="814">
        <f t="shared" si="11"/>
        <v>6.9497271186440681</v>
      </c>
      <c r="AG4" s="811">
        <f t="shared" si="12"/>
        <v>3.3222542372881358</v>
      </c>
      <c r="AH4" s="811">
        <f t="shared" si="13"/>
        <v>3.7836943502824858</v>
      </c>
      <c r="AI4" s="811">
        <f t="shared" si="14"/>
        <v>3.7279621468926551</v>
      </c>
      <c r="AJ4" s="811">
        <f t="shared" si="15"/>
        <v>7.5116564971751414</v>
      </c>
      <c r="AK4" s="811">
        <f t="shared" si="16"/>
        <v>10.833910734463277</v>
      </c>
      <c r="AL4" s="813">
        <f t="shared" si="17"/>
        <v>-3.8841836158192091</v>
      </c>
    </row>
    <row r="5" spans="1:38" s="803" customFormat="1" x14ac:dyDescent="0.25">
      <c r="A5" s="808">
        <v>2011</v>
      </c>
      <c r="B5" s="29" t="s">
        <v>194</v>
      </c>
      <c r="C5" s="29" t="s">
        <v>190</v>
      </c>
      <c r="D5" s="30">
        <v>139.6</v>
      </c>
      <c r="E5" s="29"/>
      <c r="F5" s="32"/>
      <c r="G5" s="32"/>
      <c r="H5" s="29"/>
      <c r="I5" s="29"/>
      <c r="J5" s="29"/>
      <c r="K5" s="32"/>
      <c r="L5" s="33"/>
      <c r="N5" s="810">
        <v>86136</v>
      </c>
      <c r="O5" s="811">
        <v>570387.53</v>
      </c>
      <c r="P5" s="811">
        <v>229783.86</v>
      </c>
      <c r="Q5" s="811">
        <v>282266.55</v>
      </c>
      <c r="R5" s="811">
        <v>268965.62</v>
      </c>
      <c r="S5" s="811">
        <f t="shared" si="0"/>
        <v>551232.16999999993</v>
      </c>
      <c r="T5" s="811">
        <f t="shared" si="1"/>
        <v>781016.02999999991</v>
      </c>
      <c r="U5" s="812">
        <f t="shared" si="2"/>
        <v>-210628.49999999988</v>
      </c>
      <c r="W5" s="27">
        <f t="shared" si="3"/>
        <v>617.02005730659027</v>
      </c>
      <c r="X5" s="811">
        <f t="shared" si="4"/>
        <v>4085.8705587392556</v>
      </c>
      <c r="Y5" s="811">
        <f t="shared" si="5"/>
        <v>1646.0161891117477</v>
      </c>
      <c r="Z5" s="811">
        <f t="shared" si="6"/>
        <v>2021.9666905444126</v>
      </c>
      <c r="AA5" s="811">
        <f t="shared" si="7"/>
        <v>1926.6878223495703</v>
      </c>
      <c r="AB5" s="811">
        <f t="shared" si="8"/>
        <v>3948.6545128939824</v>
      </c>
      <c r="AC5" s="811">
        <f t="shared" si="9"/>
        <v>5594.6707020057302</v>
      </c>
      <c r="AD5" s="813">
        <f t="shared" si="10"/>
        <v>-1508.8001432664748</v>
      </c>
      <c r="AF5" s="814">
        <f t="shared" si="11"/>
        <v>6.6219412324695837</v>
      </c>
      <c r="AG5" s="811">
        <f t="shared" si="12"/>
        <v>2.6676866815268876</v>
      </c>
      <c r="AH5" s="811">
        <f t="shared" si="13"/>
        <v>3.2769869740874893</v>
      </c>
      <c r="AI5" s="811">
        <f t="shared" si="14"/>
        <v>3.1225691929042445</v>
      </c>
      <c r="AJ5" s="811">
        <f t="shared" si="15"/>
        <v>6.3995561669917329</v>
      </c>
      <c r="AK5" s="811">
        <f t="shared" si="16"/>
        <v>9.0672428485186209</v>
      </c>
      <c r="AL5" s="813">
        <f t="shared" si="17"/>
        <v>-2.4453016160490373</v>
      </c>
    </row>
    <row r="6" spans="1:38" s="803" customFormat="1" x14ac:dyDescent="0.25">
      <c r="A6" s="808">
        <v>2011</v>
      </c>
      <c r="B6" s="29" t="s">
        <v>195</v>
      </c>
      <c r="C6" s="29" t="s">
        <v>190</v>
      </c>
      <c r="D6" s="30">
        <v>105.8</v>
      </c>
      <c r="E6" s="29"/>
      <c r="F6" s="32"/>
      <c r="G6" s="32"/>
      <c r="H6" s="29"/>
      <c r="I6" s="29"/>
      <c r="J6" s="29"/>
      <c r="K6" s="32"/>
      <c r="L6" s="33"/>
      <c r="N6" s="810">
        <v>68886</v>
      </c>
      <c r="O6" s="811">
        <v>449350.75</v>
      </c>
      <c r="P6" s="811">
        <v>159125.51</v>
      </c>
      <c r="Q6" s="811">
        <v>190960.31</v>
      </c>
      <c r="R6" s="811">
        <v>180185.32</v>
      </c>
      <c r="S6" s="811">
        <f t="shared" si="0"/>
        <v>371145.63</v>
      </c>
      <c r="T6" s="811">
        <f t="shared" si="1"/>
        <v>530271.14</v>
      </c>
      <c r="U6" s="812">
        <f t="shared" si="2"/>
        <v>-80920.390000000014</v>
      </c>
      <c r="W6" s="27">
        <f t="shared" si="3"/>
        <v>651.09640831758031</v>
      </c>
      <c r="X6" s="811">
        <f t="shared" si="4"/>
        <v>4247.1715500945184</v>
      </c>
      <c r="Y6" s="811">
        <f t="shared" si="5"/>
        <v>1504.0218336483933</v>
      </c>
      <c r="Z6" s="811">
        <f t="shared" si="6"/>
        <v>1804.9178638941398</v>
      </c>
      <c r="AA6" s="811">
        <f t="shared" si="7"/>
        <v>1703.0748582230624</v>
      </c>
      <c r="AB6" s="811">
        <f t="shared" si="8"/>
        <v>3507.9927221172024</v>
      </c>
      <c r="AC6" s="811">
        <f t="shared" si="9"/>
        <v>5012.014555765596</v>
      </c>
      <c r="AD6" s="813">
        <f t="shared" si="10"/>
        <v>-764.84300567107766</v>
      </c>
      <c r="AF6" s="814">
        <f t="shared" si="11"/>
        <v>6.5231070173910517</v>
      </c>
      <c r="AG6" s="811">
        <f t="shared" si="12"/>
        <v>2.3099833057515315</v>
      </c>
      <c r="AH6" s="811">
        <f t="shared" si="13"/>
        <v>2.7721207502250094</v>
      </c>
      <c r="AI6" s="811">
        <f t="shared" si="14"/>
        <v>2.6157030456115904</v>
      </c>
      <c r="AJ6" s="811">
        <f t="shared" si="15"/>
        <v>5.3878237958365993</v>
      </c>
      <c r="AK6" s="811">
        <f t="shared" si="16"/>
        <v>7.6978071015881318</v>
      </c>
      <c r="AL6" s="813">
        <f t="shared" si="17"/>
        <v>-1.1747000841970794</v>
      </c>
    </row>
    <row r="7" spans="1:38" s="803" customFormat="1" x14ac:dyDescent="0.25">
      <c r="A7" s="808">
        <v>2011</v>
      </c>
      <c r="B7" s="29" t="s">
        <v>85</v>
      </c>
      <c r="C7" s="29" t="s">
        <v>190</v>
      </c>
      <c r="D7" s="30">
        <v>196.3</v>
      </c>
      <c r="E7" s="29"/>
      <c r="F7" s="32"/>
      <c r="G7" s="32"/>
      <c r="H7" s="29"/>
      <c r="I7" s="29"/>
      <c r="J7" s="29"/>
      <c r="K7" s="32"/>
      <c r="L7" s="33"/>
      <c r="N7" s="810">
        <v>144741</v>
      </c>
      <c r="O7" s="811">
        <v>1155836.75</v>
      </c>
      <c r="P7" s="811">
        <v>327993.51</v>
      </c>
      <c r="Q7" s="811">
        <v>328279.75</v>
      </c>
      <c r="R7" s="811">
        <v>322821.45</v>
      </c>
      <c r="S7" s="811">
        <f t="shared" si="0"/>
        <v>651101.19999999995</v>
      </c>
      <c r="T7" s="811">
        <f t="shared" si="1"/>
        <v>979094.71</v>
      </c>
      <c r="U7" s="812">
        <f t="shared" si="2"/>
        <v>176742.04000000004</v>
      </c>
      <c r="W7" s="27">
        <f t="shared" si="3"/>
        <v>737.34589913397861</v>
      </c>
      <c r="X7" s="811">
        <f t="shared" si="4"/>
        <v>5888.1138563423328</v>
      </c>
      <c r="Y7" s="811">
        <f t="shared" si="5"/>
        <v>1670.8788079470198</v>
      </c>
      <c r="Z7" s="811">
        <f t="shared" si="6"/>
        <v>1672.336984207845</v>
      </c>
      <c r="AA7" s="811">
        <f t="shared" si="7"/>
        <v>1644.5310748853794</v>
      </c>
      <c r="AB7" s="811">
        <f t="shared" si="8"/>
        <v>3316.868059093224</v>
      </c>
      <c r="AC7" s="811">
        <f t="shared" si="9"/>
        <v>4987.7468670402441</v>
      </c>
      <c r="AD7" s="813">
        <f t="shared" si="10"/>
        <v>900.36698930208877</v>
      </c>
      <c r="AF7" s="814">
        <f t="shared" si="11"/>
        <v>7.9855517786943579</v>
      </c>
      <c r="AG7" s="811">
        <f t="shared" si="12"/>
        <v>2.2660718801168986</v>
      </c>
      <c r="AH7" s="811">
        <f t="shared" si="13"/>
        <v>2.2680494814876226</v>
      </c>
      <c r="AI7" s="811">
        <f t="shared" si="14"/>
        <v>2.2303386739071862</v>
      </c>
      <c r="AJ7" s="811">
        <f t="shared" si="15"/>
        <v>4.4983881553948084</v>
      </c>
      <c r="AK7" s="811">
        <f t="shared" si="16"/>
        <v>6.764460035511707</v>
      </c>
      <c r="AL7" s="813">
        <f t="shared" si="17"/>
        <v>1.2210917431826507</v>
      </c>
    </row>
    <row r="8" spans="1:38" s="803" customFormat="1" x14ac:dyDescent="0.25">
      <c r="A8" s="808">
        <v>2011</v>
      </c>
      <c r="B8" s="29" t="s">
        <v>80</v>
      </c>
      <c r="C8" s="29" t="s">
        <v>190</v>
      </c>
      <c r="D8" s="30">
        <v>243.3</v>
      </c>
      <c r="E8" s="29"/>
      <c r="F8" s="32"/>
      <c r="G8" s="32"/>
      <c r="H8" s="29"/>
      <c r="I8" s="29"/>
      <c r="J8" s="29"/>
      <c r="K8" s="32"/>
      <c r="L8" s="33"/>
      <c r="N8" s="810">
        <v>173216</v>
      </c>
      <c r="O8" s="811">
        <v>1147769.24</v>
      </c>
      <c r="P8" s="811">
        <v>427941.9</v>
      </c>
      <c r="Q8" s="811">
        <v>405935.8</v>
      </c>
      <c r="R8" s="811">
        <v>369330.16</v>
      </c>
      <c r="S8" s="811">
        <f t="shared" si="0"/>
        <v>775265.96</v>
      </c>
      <c r="T8" s="811">
        <f t="shared" si="1"/>
        <v>1203207.8599999999</v>
      </c>
      <c r="U8" s="812">
        <f t="shared" si="2"/>
        <v>-55438.619999999879</v>
      </c>
      <c r="W8" s="27">
        <f t="shared" si="3"/>
        <v>711.94410193177146</v>
      </c>
      <c r="X8" s="811">
        <f t="shared" si="4"/>
        <v>4717.5061241265921</v>
      </c>
      <c r="Y8" s="811">
        <f t="shared" si="5"/>
        <v>1758.9062885326757</v>
      </c>
      <c r="Z8" s="811">
        <f t="shared" si="6"/>
        <v>1668.4578709412247</v>
      </c>
      <c r="AA8" s="811">
        <f t="shared" si="7"/>
        <v>1518.0031237155772</v>
      </c>
      <c r="AB8" s="811">
        <f t="shared" si="8"/>
        <v>3186.4609946568021</v>
      </c>
      <c r="AC8" s="811">
        <f t="shared" si="9"/>
        <v>4945.3672831894773</v>
      </c>
      <c r="AD8" s="813">
        <f t="shared" si="10"/>
        <v>-227.86115906288481</v>
      </c>
      <c r="AF8" s="814">
        <f t="shared" si="11"/>
        <v>6.6262310641049327</v>
      </c>
      <c r="AG8" s="811">
        <f t="shared" si="12"/>
        <v>2.4705679613892482</v>
      </c>
      <c r="AH8" s="811">
        <f t="shared" si="13"/>
        <v>2.343523692961389</v>
      </c>
      <c r="AI8" s="811">
        <f t="shared" si="14"/>
        <v>2.1321942545723256</v>
      </c>
      <c r="AJ8" s="811">
        <f t="shared" si="15"/>
        <v>4.475717947533715</v>
      </c>
      <c r="AK8" s="811">
        <f t="shared" si="16"/>
        <v>6.9462859089229623</v>
      </c>
      <c r="AL8" s="813">
        <f t="shared" si="17"/>
        <v>-0.32005484481802998</v>
      </c>
    </row>
    <row r="9" spans="1:38" s="803" customFormat="1" x14ac:dyDescent="0.25">
      <c r="A9" s="808">
        <v>2011</v>
      </c>
      <c r="B9" s="29" t="s">
        <v>81</v>
      </c>
      <c r="C9" s="29" t="s">
        <v>190</v>
      </c>
      <c r="D9" s="30">
        <v>174.3</v>
      </c>
      <c r="E9" s="30"/>
      <c r="F9" s="32"/>
      <c r="G9" s="32"/>
      <c r="H9" s="29"/>
      <c r="I9" s="29"/>
      <c r="J9" s="29"/>
      <c r="K9" s="32"/>
      <c r="L9" s="33"/>
      <c r="N9" s="810">
        <v>117757</v>
      </c>
      <c r="O9" s="811">
        <v>800872.57</v>
      </c>
      <c r="P9" s="811">
        <v>251616.52</v>
      </c>
      <c r="Q9" s="811">
        <v>266972.99</v>
      </c>
      <c r="R9" s="811">
        <v>204089.07</v>
      </c>
      <c r="S9" s="811">
        <f t="shared" si="0"/>
        <v>471062.06</v>
      </c>
      <c r="T9" s="811">
        <f t="shared" si="1"/>
        <v>722678.58</v>
      </c>
      <c r="U9" s="812">
        <f t="shared" si="2"/>
        <v>78193.989999999991</v>
      </c>
      <c r="W9" s="27">
        <f t="shared" si="3"/>
        <v>675.59954102122776</v>
      </c>
      <c r="X9" s="811">
        <f t="shared" si="4"/>
        <v>4594.7938611589207</v>
      </c>
      <c r="Y9" s="811">
        <f t="shared" si="5"/>
        <v>1443.5830177854273</v>
      </c>
      <c r="Z9" s="811">
        <f t="shared" si="6"/>
        <v>1531.686689615605</v>
      </c>
      <c r="AA9" s="811">
        <f t="shared" si="7"/>
        <v>1170.9068846815835</v>
      </c>
      <c r="AB9" s="811">
        <f t="shared" si="8"/>
        <v>2702.5935742971888</v>
      </c>
      <c r="AC9" s="811">
        <f t="shared" si="9"/>
        <v>4146.1765920826156</v>
      </c>
      <c r="AD9" s="813">
        <f t="shared" si="10"/>
        <v>448.61726907630515</v>
      </c>
      <c r="AF9" s="814">
        <f t="shared" si="11"/>
        <v>6.8010612532588288</v>
      </c>
      <c r="AG9" s="811">
        <f t="shared" si="12"/>
        <v>2.1367436330748912</v>
      </c>
      <c r="AH9" s="811">
        <f t="shared" si="13"/>
        <v>2.2671517616787114</v>
      </c>
      <c r="AI9" s="811">
        <f t="shared" si="14"/>
        <v>1.7331374780267841</v>
      </c>
      <c r="AJ9" s="811">
        <f t="shared" si="15"/>
        <v>4.000289239705495</v>
      </c>
      <c r="AK9" s="811">
        <f t="shared" si="16"/>
        <v>6.1370328727803862</v>
      </c>
      <c r="AL9" s="813">
        <f t="shared" si="17"/>
        <v>0.66402838047844281</v>
      </c>
    </row>
    <row r="10" spans="1:38" s="803" customFormat="1" x14ac:dyDescent="0.25">
      <c r="A10" s="808">
        <v>2011</v>
      </c>
      <c r="B10" s="29" t="s">
        <v>82</v>
      </c>
      <c r="C10" s="29" t="s">
        <v>190</v>
      </c>
      <c r="D10" s="30">
        <v>201.1</v>
      </c>
      <c r="E10" s="30"/>
      <c r="F10" s="32"/>
      <c r="G10" s="32"/>
      <c r="H10" s="29"/>
      <c r="I10" s="29"/>
      <c r="J10" s="29"/>
      <c r="K10" s="32"/>
      <c r="L10" s="33"/>
      <c r="N10" s="810">
        <v>127790</v>
      </c>
      <c r="O10" s="811">
        <v>858136.92</v>
      </c>
      <c r="P10" s="811">
        <v>281702.59999999998</v>
      </c>
      <c r="Q10" s="811">
        <v>292464.68</v>
      </c>
      <c r="R10" s="811">
        <v>215845.97</v>
      </c>
      <c r="S10" s="811">
        <f t="shared" si="0"/>
        <v>508310.65</v>
      </c>
      <c r="T10" s="811">
        <f t="shared" si="1"/>
        <v>790013.25</v>
      </c>
      <c r="U10" s="812">
        <f t="shared" si="2"/>
        <v>68123.670000000042</v>
      </c>
      <c r="W10" s="27">
        <f t="shared" si="3"/>
        <v>635.45499751367481</v>
      </c>
      <c r="X10" s="811">
        <f t="shared" si="4"/>
        <v>4267.214917951268</v>
      </c>
      <c r="Y10" s="811">
        <f t="shared" si="5"/>
        <v>1400.808552958727</v>
      </c>
      <c r="Z10" s="811">
        <f t="shared" si="6"/>
        <v>1454.3246146195922</v>
      </c>
      <c r="AA10" s="811">
        <f t="shared" si="7"/>
        <v>1073.3265539532572</v>
      </c>
      <c r="AB10" s="811">
        <f t="shared" si="8"/>
        <v>2527.6511685728497</v>
      </c>
      <c r="AC10" s="811">
        <f t="shared" si="9"/>
        <v>3928.4597215315766</v>
      </c>
      <c r="AD10" s="813">
        <f t="shared" si="10"/>
        <v>338.75519641969191</v>
      </c>
      <c r="AF10" s="814">
        <f t="shared" si="11"/>
        <v>6.7152118319117307</v>
      </c>
      <c r="AG10" s="811">
        <f t="shared" si="12"/>
        <v>2.2044181860865479</v>
      </c>
      <c r="AH10" s="811">
        <f t="shared" si="13"/>
        <v>2.288635104468268</v>
      </c>
      <c r="AI10" s="811">
        <f t="shared" si="14"/>
        <v>1.6890677674309413</v>
      </c>
      <c r="AJ10" s="811">
        <f t="shared" si="15"/>
        <v>3.97770287189921</v>
      </c>
      <c r="AK10" s="811">
        <f t="shared" si="16"/>
        <v>6.182121057985758</v>
      </c>
      <c r="AL10" s="813">
        <f t="shared" si="17"/>
        <v>0.53309077392597259</v>
      </c>
    </row>
    <row r="11" spans="1:38" s="803" customFormat="1" x14ac:dyDescent="0.25">
      <c r="A11" s="808">
        <v>2011</v>
      </c>
      <c r="B11" s="29" t="s">
        <v>83</v>
      </c>
      <c r="C11" s="29" t="s">
        <v>190</v>
      </c>
      <c r="D11" s="30">
        <v>147.6</v>
      </c>
      <c r="E11" s="30"/>
      <c r="F11" s="32"/>
      <c r="G11" s="32"/>
      <c r="H11" s="29"/>
      <c r="I11" s="29"/>
      <c r="J11" s="29"/>
      <c r="K11" s="32"/>
      <c r="L11" s="33"/>
      <c r="N11" s="810">
        <v>78476</v>
      </c>
      <c r="O11" s="811">
        <v>541516.46</v>
      </c>
      <c r="P11" s="811">
        <v>189765.69</v>
      </c>
      <c r="Q11" s="811">
        <v>217644.48</v>
      </c>
      <c r="R11" s="811">
        <v>157956.21</v>
      </c>
      <c r="S11" s="811">
        <f t="shared" si="0"/>
        <v>375600.69</v>
      </c>
      <c r="T11" s="811">
        <f t="shared" si="1"/>
        <v>565366.38</v>
      </c>
      <c r="U11" s="812">
        <f t="shared" si="2"/>
        <v>-23849.920000000042</v>
      </c>
      <c r="W11" s="27">
        <f t="shared" si="3"/>
        <v>531.68021680216805</v>
      </c>
      <c r="X11" s="811">
        <f t="shared" si="4"/>
        <v>3668.8107046070459</v>
      </c>
      <c r="Y11" s="811">
        <f t="shared" si="5"/>
        <v>1285.675406504065</v>
      </c>
      <c r="Z11" s="811">
        <f t="shared" si="6"/>
        <v>1474.5560975609758</v>
      </c>
      <c r="AA11" s="811">
        <f t="shared" si="7"/>
        <v>1070.1640243902439</v>
      </c>
      <c r="AB11" s="811">
        <f t="shared" si="8"/>
        <v>2544.7201219512194</v>
      </c>
      <c r="AC11" s="811">
        <f t="shared" si="9"/>
        <v>3830.3955284552849</v>
      </c>
      <c r="AD11" s="813">
        <f t="shared" si="10"/>
        <v>-161.58482384823878</v>
      </c>
      <c r="AF11" s="814">
        <f t="shared" si="11"/>
        <v>6.9004085325449811</v>
      </c>
      <c r="AG11" s="811">
        <f t="shared" si="12"/>
        <v>2.4181366277588054</v>
      </c>
      <c r="AH11" s="811">
        <f t="shared" si="13"/>
        <v>2.7733890616239361</v>
      </c>
      <c r="AI11" s="811">
        <f t="shared" si="14"/>
        <v>2.0127963963504767</v>
      </c>
      <c r="AJ11" s="811">
        <f t="shared" si="15"/>
        <v>4.7861854579744127</v>
      </c>
      <c r="AK11" s="811">
        <f t="shared" si="16"/>
        <v>7.2043220857332182</v>
      </c>
      <c r="AL11" s="813">
        <f t="shared" si="17"/>
        <v>-0.30391355318823643</v>
      </c>
    </row>
    <row r="12" spans="1:38" s="803" customFormat="1" x14ac:dyDescent="0.25">
      <c r="A12" s="808">
        <v>2011</v>
      </c>
      <c r="B12" s="29" t="s">
        <v>84</v>
      </c>
      <c r="C12" s="29" t="s">
        <v>190</v>
      </c>
      <c r="D12" s="30">
        <v>98.6</v>
      </c>
      <c r="E12" s="30"/>
      <c r="F12" s="32"/>
      <c r="G12" s="32"/>
      <c r="H12" s="29"/>
      <c r="I12" s="29"/>
      <c r="J12" s="29"/>
      <c r="K12" s="32"/>
      <c r="L12" s="33"/>
      <c r="N12" s="810">
        <v>54485</v>
      </c>
      <c r="O12" s="811">
        <v>431137.12</v>
      </c>
      <c r="P12" s="811">
        <v>157975.76</v>
      </c>
      <c r="Q12" s="811">
        <v>190510.87</v>
      </c>
      <c r="R12" s="811">
        <v>132512.10999999999</v>
      </c>
      <c r="S12" s="811">
        <f t="shared" si="0"/>
        <v>323022.98</v>
      </c>
      <c r="T12" s="811">
        <f t="shared" si="1"/>
        <v>480998.74</v>
      </c>
      <c r="U12" s="812">
        <f t="shared" si="2"/>
        <v>-49861.619999999995</v>
      </c>
      <c r="W12" s="27">
        <f t="shared" si="3"/>
        <v>552.58620689655174</v>
      </c>
      <c r="X12" s="811">
        <f t="shared" si="4"/>
        <v>4372.5874239350915</v>
      </c>
      <c r="Y12" s="811">
        <f t="shared" si="5"/>
        <v>1602.1882352941179</v>
      </c>
      <c r="Z12" s="811">
        <f t="shared" si="6"/>
        <v>1932.1589249492902</v>
      </c>
      <c r="AA12" s="811">
        <f t="shared" si="7"/>
        <v>1343.9362068965518</v>
      </c>
      <c r="AB12" s="811">
        <f t="shared" si="8"/>
        <v>3276.0951318458419</v>
      </c>
      <c r="AC12" s="811">
        <f t="shared" si="9"/>
        <v>4878.2833671399594</v>
      </c>
      <c r="AD12" s="813">
        <f t="shared" si="10"/>
        <v>-505.69594320486812</v>
      </c>
      <c r="AF12" s="814">
        <f t="shared" si="11"/>
        <v>7.9129507203817564</v>
      </c>
      <c r="AG12" s="811">
        <f t="shared" si="12"/>
        <v>2.8994358080205562</v>
      </c>
      <c r="AH12" s="811">
        <f t="shared" si="13"/>
        <v>3.496574653574378</v>
      </c>
      <c r="AI12" s="811">
        <f t="shared" si="14"/>
        <v>2.4320842433697347</v>
      </c>
      <c r="AJ12" s="811">
        <f t="shared" si="15"/>
        <v>5.9286588969441123</v>
      </c>
      <c r="AK12" s="811">
        <f t="shared" si="16"/>
        <v>8.8280947049646699</v>
      </c>
      <c r="AL12" s="813">
        <f t="shared" si="17"/>
        <v>-0.91514398458291268</v>
      </c>
    </row>
    <row r="13" spans="1:38" s="803" customFormat="1" x14ac:dyDescent="0.25">
      <c r="A13" s="816">
        <v>2011</v>
      </c>
      <c r="B13" s="152" t="s">
        <v>196</v>
      </c>
      <c r="C13" s="152" t="s">
        <v>190</v>
      </c>
      <c r="D13" s="413">
        <v>58.7</v>
      </c>
      <c r="E13" s="413"/>
      <c r="F13" s="415"/>
      <c r="G13" s="415"/>
      <c r="H13" s="152"/>
      <c r="I13" s="152"/>
      <c r="J13" s="152"/>
      <c r="K13" s="415"/>
      <c r="L13" s="416"/>
      <c r="N13" s="817">
        <v>31904</v>
      </c>
      <c r="O13" s="818">
        <v>265687.63</v>
      </c>
      <c r="P13" s="818">
        <v>102975.67999999999</v>
      </c>
      <c r="Q13" s="818">
        <v>107676.11</v>
      </c>
      <c r="R13" s="818">
        <v>82390.39</v>
      </c>
      <c r="S13" s="818">
        <f t="shared" si="0"/>
        <v>190066.5</v>
      </c>
      <c r="T13" s="818">
        <f t="shared" si="1"/>
        <v>293042.18</v>
      </c>
      <c r="U13" s="819">
        <f t="shared" si="2"/>
        <v>-27354.549999999988</v>
      </c>
      <c r="W13" s="411">
        <f t="shared" si="3"/>
        <v>543.50936967632026</v>
      </c>
      <c r="X13" s="818">
        <f t="shared" si="4"/>
        <v>4526.19471890971</v>
      </c>
      <c r="Y13" s="818">
        <f t="shared" si="5"/>
        <v>1754.2705281090286</v>
      </c>
      <c r="Z13" s="818">
        <f t="shared" si="6"/>
        <v>1834.3459965928448</v>
      </c>
      <c r="AA13" s="818">
        <f t="shared" si="7"/>
        <v>1403.5841567291311</v>
      </c>
      <c r="AB13" s="818">
        <f t="shared" si="8"/>
        <v>3237.9301533219759</v>
      </c>
      <c r="AC13" s="818">
        <f t="shared" si="9"/>
        <v>4992.2006814310043</v>
      </c>
      <c r="AD13" s="820">
        <f t="shared" si="10"/>
        <v>-466.00596252129452</v>
      </c>
      <c r="AF13" s="821">
        <f t="shared" si="11"/>
        <v>8.3277216023069212</v>
      </c>
      <c r="AG13" s="818">
        <f t="shared" si="12"/>
        <v>3.2276730190571712</v>
      </c>
      <c r="AH13" s="818">
        <f t="shared" si="13"/>
        <v>3.3750034478435307</v>
      </c>
      <c r="AI13" s="818">
        <f t="shared" si="14"/>
        <v>2.582447028585757</v>
      </c>
      <c r="AJ13" s="818">
        <f t="shared" si="15"/>
        <v>5.9574504764292877</v>
      </c>
      <c r="AK13" s="818">
        <f t="shared" si="16"/>
        <v>9.1851234954864598</v>
      </c>
      <c r="AL13" s="820">
        <f t="shared" si="17"/>
        <v>-0.8574018931795383</v>
      </c>
    </row>
    <row r="14" spans="1:38" s="130" customFormat="1" x14ac:dyDescent="0.25">
      <c r="A14" s="815">
        <v>2011</v>
      </c>
      <c r="B14" s="803" t="s">
        <v>219</v>
      </c>
      <c r="C14" s="803" t="s">
        <v>190</v>
      </c>
      <c r="D14" s="822">
        <f>SUM(D2:D13)</f>
        <v>1532.3999999999999</v>
      </c>
      <c r="E14" s="822"/>
      <c r="F14" s="823"/>
      <c r="G14" s="823"/>
      <c r="H14" s="803"/>
      <c r="I14" s="803"/>
      <c r="J14" s="803"/>
      <c r="K14" s="823"/>
      <c r="L14" s="823"/>
      <c r="M14" s="803"/>
      <c r="N14" s="803">
        <f>SUM(N2:N13)</f>
        <v>946247</v>
      </c>
      <c r="O14" s="824">
        <f>SUM(O2:O13)</f>
        <v>6688814.1100000003</v>
      </c>
      <c r="P14" s="824">
        <f>SUM(P2:P13)</f>
        <v>2347537.98</v>
      </c>
      <c r="Q14" s="824">
        <f>SUM(Q2:Q13)</f>
        <v>2584898.4900000002</v>
      </c>
      <c r="R14" s="824">
        <f>SUM(R2:R13)</f>
        <v>2192423.33</v>
      </c>
      <c r="S14" s="824">
        <f t="shared" si="0"/>
        <v>4777321.82</v>
      </c>
      <c r="T14" s="824">
        <f t="shared" si="1"/>
        <v>7124859.8000000007</v>
      </c>
      <c r="U14" s="741">
        <f t="shared" si="2"/>
        <v>-436045.69000000041</v>
      </c>
      <c r="V14" s="803"/>
      <c r="W14" s="825">
        <f t="shared" si="3"/>
        <v>617.49347428869748</v>
      </c>
      <c r="X14" s="824">
        <f t="shared" si="4"/>
        <v>4364.9269838162363</v>
      </c>
      <c r="Y14" s="824">
        <f t="shared" si="5"/>
        <v>1531.9355129209084</v>
      </c>
      <c r="Z14" s="824">
        <f t="shared" si="6"/>
        <v>1686.8301292090841</v>
      </c>
      <c r="AA14" s="824">
        <f t="shared" si="7"/>
        <v>1430.7121704515794</v>
      </c>
      <c r="AB14" s="824">
        <f t="shared" si="8"/>
        <v>3117.5422996606635</v>
      </c>
      <c r="AC14" s="824">
        <f t="shared" si="9"/>
        <v>4649.4778125815719</v>
      </c>
      <c r="AD14" s="824">
        <f t="shared" si="10"/>
        <v>-284.55082876533572</v>
      </c>
      <c r="AE14" s="803"/>
      <c r="AF14" s="826">
        <f t="shared" si="11"/>
        <v>7.0687823686627276</v>
      </c>
      <c r="AG14" s="826">
        <f t="shared" si="12"/>
        <v>2.4808934453689151</v>
      </c>
      <c r="AH14" s="826">
        <f t="shared" si="13"/>
        <v>2.7317375801455648</v>
      </c>
      <c r="AI14" s="826">
        <f t="shared" si="14"/>
        <v>2.3169672717588536</v>
      </c>
      <c r="AJ14" s="826">
        <f t="shared" si="15"/>
        <v>5.0487048519044189</v>
      </c>
      <c r="AK14" s="826">
        <f t="shared" si="16"/>
        <v>7.529598297273334</v>
      </c>
      <c r="AL14" s="826">
        <f t="shared" si="17"/>
        <v>-0.46081592861060633</v>
      </c>
    </row>
    <row r="15" spans="1:38" s="130" customFormat="1" x14ac:dyDescent="0.25">
      <c r="O15" s="827"/>
      <c r="P15" s="827"/>
      <c r="Q15" s="827"/>
      <c r="R15" s="827"/>
      <c r="S15" s="827"/>
      <c r="T15" s="827"/>
      <c r="U15" s="828"/>
      <c r="X15" s="827"/>
      <c r="Y15" s="827"/>
      <c r="Z15" s="827"/>
      <c r="AA15" s="827"/>
      <c r="AB15" s="827"/>
      <c r="AC15" s="827"/>
      <c r="AD15" s="827"/>
      <c r="AF15" s="827"/>
      <c r="AG15" s="827"/>
      <c r="AH15" s="827"/>
      <c r="AI15" s="827"/>
      <c r="AJ15" s="827"/>
      <c r="AK15" s="827"/>
      <c r="AL15" s="827"/>
    </row>
    <row r="16" spans="1:38" x14ac:dyDescent="0.25">
      <c r="A16" s="790" t="s">
        <v>218</v>
      </c>
      <c r="B16" s="791" t="s">
        <v>0</v>
      </c>
      <c r="C16" s="791" t="s">
        <v>1</v>
      </c>
      <c r="D16" s="791" t="s">
        <v>2</v>
      </c>
      <c r="E16" s="792" t="s">
        <v>3</v>
      </c>
      <c r="F16" s="793" t="s">
        <v>4</v>
      </c>
      <c r="G16" s="793" t="s">
        <v>5</v>
      </c>
      <c r="H16" s="791" t="s">
        <v>94</v>
      </c>
      <c r="I16" s="791" t="s">
        <v>7</v>
      </c>
      <c r="J16" s="792" t="s">
        <v>3</v>
      </c>
      <c r="K16" s="793" t="s">
        <v>8</v>
      </c>
      <c r="L16" s="794" t="s">
        <v>9</v>
      </c>
      <c r="N16" s="795" t="s">
        <v>10</v>
      </c>
      <c r="O16" s="796" t="s">
        <v>11</v>
      </c>
      <c r="P16" s="796" t="s">
        <v>12</v>
      </c>
      <c r="Q16" s="796" t="s">
        <v>13</v>
      </c>
      <c r="R16" s="796" t="s">
        <v>14</v>
      </c>
      <c r="S16" s="796" t="s">
        <v>15</v>
      </c>
      <c r="T16" s="796" t="s">
        <v>16</v>
      </c>
      <c r="U16" s="797" t="s">
        <v>17</v>
      </c>
      <c r="V16" s="7"/>
      <c r="W16" s="798" t="s">
        <v>10</v>
      </c>
      <c r="X16" s="796" t="s">
        <v>11</v>
      </c>
      <c r="Y16" s="796" t="s">
        <v>12</v>
      </c>
      <c r="Z16" s="796" t="s">
        <v>13</v>
      </c>
      <c r="AA16" s="796" t="s">
        <v>14</v>
      </c>
      <c r="AB16" s="796" t="s">
        <v>15</v>
      </c>
      <c r="AC16" s="796" t="s">
        <v>16</v>
      </c>
      <c r="AD16" s="799" t="s">
        <v>17</v>
      </c>
      <c r="AF16" s="801" t="s">
        <v>11</v>
      </c>
      <c r="AG16" s="796" t="s">
        <v>12</v>
      </c>
      <c r="AH16" s="796" t="s">
        <v>13</v>
      </c>
      <c r="AI16" s="796" t="s">
        <v>14</v>
      </c>
      <c r="AJ16" s="796" t="s">
        <v>15</v>
      </c>
      <c r="AK16" s="796" t="s">
        <v>16</v>
      </c>
      <c r="AL16" s="799" t="s">
        <v>17</v>
      </c>
    </row>
    <row r="17" spans="1:38" s="69" customFormat="1" x14ac:dyDescent="0.25">
      <c r="A17" s="829">
        <v>2011</v>
      </c>
      <c r="B17" s="86" t="s">
        <v>191</v>
      </c>
      <c r="C17" s="86" t="s">
        <v>204</v>
      </c>
      <c r="D17" s="87">
        <v>92.3</v>
      </c>
      <c r="E17" s="86"/>
      <c r="F17" s="86"/>
      <c r="G17" s="86"/>
      <c r="H17" s="86"/>
      <c r="I17" s="86"/>
      <c r="J17" s="86"/>
      <c r="K17" s="86"/>
      <c r="L17" s="830"/>
      <c r="N17" s="829">
        <v>43022</v>
      </c>
      <c r="O17" s="831">
        <v>291094.17</v>
      </c>
      <c r="P17" s="831">
        <v>170132.28</v>
      </c>
      <c r="Q17" s="831">
        <v>135578.01999999999</v>
      </c>
      <c r="R17" s="831">
        <v>141495.16</v>
      </c>
      <c r="S17" s="831">
        <f t="shared" ref="S17:S29" si="18">R17+Q17</f>
        <v>277073.18</v>
      </c>
      <c r="T17" s="831">
        <f t="shared" ref="T17:T29" si="19">S17+P17</f>
        <v>447205.45999999996</v>
      </c>
      <c r="U17" s="805">
        <f t="shared" ref="U17:U29" si="20">O17-T17</f>
        <v>-156111.28999999998</v>
      </c>
      <c r="W17" s="430">
        <f t="shared" ref="W17:W29" si="21">N17/D17</f>
        <v>466.11050920910077</v>
      </c>
      <c r="X17" s="831">
        <f t="shared" ref="X17:X29" si="22">O17/D17</f>
        <v>3153.7829902491872</v>
      </c>
      <c r="Y17" s="831">
        <f t="shared" ref="Y17:Y29" si="23">P17/D17</f>
        <v>1843.2533044420368</v>
      </c>
      <c r="Z17" s="831">
        <f t="shared" ref="Z17:Z29" si="24">Q17/D17</f>
        <v>1468.8842903575298</v>
      </c>
      <c r="AA17" s="831">
        <f t="shared" ref="AA17:AA29" si="25">R17/D17</f>
        <v>1532.9919826652222</v>
      </c>
      <c r="AB17" s="831">
        <f t="shared" ref="AB17:AB29" si="26">S17/D17</f>
        <v>3001.8762730227518</v>
      </c>
      <c r="AC17" s="831">
        <f t="shared" ref="AC17:AC29" si="27">T17/D17</f>
        <v>4845.1295774647888</v>
      </c>
      <c r="AD17" s="832">
        <f t="shared" ref="AD17:AD29" si="28">U17/D17</f>
        <v>-1691.3465872156012</v>
      </c>
      <c r="AE17" s="740"/>
      <c r="AF17" s="833">
        <f t="shared" ref="AF17:AF29" si="29">O17/N17</f>
        <v>6.7661700990191065</v>
      </c>
      <c r="AG17" s="831">
        <f t="shared" ref="AG17:AG29" si="30">P17/N17</f>
        <v>3.9545413974245736</v>
      </c>
      <c r="AH17" s="831">
        <f t="shared" ref="AH17:AH29" si="31">Q17/N17</f>
        <v>3.1513648830830734</v>
      </c>
      <c r="AI17" s="831">
        <f t="shared" ref="AI17:AI29" si="32">R17/N17</f>
        <v>3.2889024220166427</v>
      </c>
      <c r="AJ17" s="831">
        <f t="shared" ref="AJ17:AJ29" si="33">S17/N17</f>
        <v>6.4402673050997166</v>
      </c>
      <c r="AK17" s="831">
        <f t="shared" ref="AK17:AK29" si="34">T17/N17</f>
        <v>10.394808702524289</v>
      </c>
      <c r="AL17" s="832">
        <f t="shared" ref="AL17:AL29" si="35">U17/N17</f>
        <v>-3.6286386035051827</v>
      </c>
    </row>
    <row r="18" spans="1:38" s="69" customFormat="1" x14ac:dyDescent="0.25">
      <c r="A18" s="834">
        <v>2011</v>
      </c>
      <c r="B18" s="102" t="s">
        <v>192</v>
      </c>
      <c r="C18" s="102" t="s">
        <v>204</v>
      </c>
      <c r="D18" s="103">
        <v>36.200000000000003</v>
      </c>
      <c r="E18" s="102"/>
      <c r="F18" s="102"/>
      <c r="G18" s="102"/>
      <c r="H18" s="102"/>
      <c r="I18" s="102"/>
      <c r="J18" s="102"/>
      <c r="K18" s="102"/>
      <c r="L18" s="835"/>
      <c r="N18" s="834">
        <v>27990</v>
      </c>
      <c r="O18" s="836">
        <v>284633.03000000003</v>
      </c>
      <c r="P18" s="836">
        <v>115875.68</v>
      </c>
      <c r="Q18" s="836">
        <v>58176.26</v>
      </c>
      <c r="R18" s="836">
        <v>60779.82</v>
      </c>
      <c r="S18" s="836">
        <f t="shared" si="18"/>
        <v>118956.08</v>
      </c>
      <c r="T18" s="836">
        <f t="shared" si="19"/>
        <v>234831.76</v>
      </c>
      <c r="U18" s="812">
        <f t="shared" si="20"/>
        <v>49801.270000000019</v>
      </c>
      <c r="W18" s="100">
        <f t="shared" si="21"/>
        <v>773.20441988950267</v>
      </c>
      <c r="X18" s="836">
        <f t="shared" si="22"/>
        <v>7862.7908839779011</v>
      </c>
      <c r="Y18" s="836">
        <f t="shared" si="23"/>
        <v>3200.9856353591158</v>
      </c>
      <c r="Z18" s="836">
        <f t="shared" si="24"/>
        <v>1607.0790055248617</v>
      </c>
      <c r="AA18" s="836">
        <f t="shared" si="25"/>
        <v>1679.0005524861876</v>
      </c>
      <c r="AB18" s="836">
        <f t="shared" si="26"/>
        <v>3286.0795580110494</v>
      </c>
      <c r="AC18" s="836">
        <f t="shared" si="27"/>
        <v>6487.0651933701656</v>
      </c>
      <c r="AD18" s="837">
        <f t="shared" si="28"/>
        <v>1375.7256906077353</v>
      </c>
      <c r="AE18" s="740"/>
      <c r="AF18" s="838">
        <f t="shared" si="29"/>
        <v>10.169097177563417</v>
      </c>
      <c r="AG18" s="836">
        <f t="shared" si="30"/>
        <v>4.1398956770275097</v>
      </c>
      <c r="AH18" s="836">
        <f t="shared" si="31"/>
        <v>2.0784658806716685</v>
      </c>
      <c r="AI18" s="836">
        <f t="shared" si="32"/>
        <v>2.1714833869239012</v>
      </c>
      <c r="AJ18" s="836">
        <f t="shared" si="33"/>
        <v>4.2499492675955697</v>
      </c>
      <c r="AK18" s="836">
        <f t="shared" si="34"/>
        <v>8.3898449446230803</v>
      </c>
      <c r="AL18" s="837">
        <f t="shared" si="35"/>
        <v>1.7792522329403364</v>
      </c>
    </row>
    <row r="19" spans="1:38" s="69" customFormat="1" x14ac:dyDescent="0.25">
      <c r="A19" s="834">
        <v>2011</v>
      </c>
      <c r="B19" s="102" t="s">
        <v>193</v>
      </c>
      <c r="C19" s="102" t="s">
        <v>204</v>
      </c>
      <c r="D19" s="103">
        <v>47.3</v>
      </c>
      <c r="E19" s="102"/>
      <c r="F19" s="102"/>
      <c r="G19" s="102"/>
      <c r="H19" s="102"/>
      <c r="I19" s="102"/>
      <c r="J19" s="102"/>
      <c r="K19" s="102"/>
      <c r="L19" s="835"/>
      <c r="N19" s="834">
        <v>33555</v>
      </c>
      <c r="O19" s="836">
        <v>285780.68</v>
      </c>
      <c r="P19" s="836">
        <v>133212.45000000001</v>
      </c>
      <c r="Q19" s="836">
        <v>76921.8</v>
      </c>
      <c r="R19" s="836">
        <v>100667.54</v>
      </c>
      <c r="S19" s="836">
        <f t="shared" si="18"/>
        <v>177589.34</v>
      </c>
      <c r="T19" s="836">
        <f t="shared" si="19"/>
        <v>310801.79000000004</v>
      </c>
      <c r="U19" s="812">
        <f t="shared" si="20"/>
        <v>-25021.110000000044</v>
      </c>
      <c r="W19" s="100">
        <f t="shared" si="21"/>
        <v>709.40803382663853</v>
      </c>
      <c r="X19" s="836">
        <f t="shared" si="22"/>
        <v>6041.8748414376323</v>
      </c>
      <c r="Y19" s="836">
        <f t="shared" si="23"/>
        <v>2816.3308668076115</v>
      </c>
      <c r="Z19" s="836">
        <f t="shared" si="24"/>
        <v>1626.2536997885836</v>
      </c>
      <c r="AA19" s="836">
        <f t="shared" si="25"/>
        <v>2128.2778012684989</v>
      </c>
      <c r="AB19" s="836">
        <f t="shared" si="26"/>
        <v>3754.5315010570826</v>
      </c>
      <c r="AC19" s="836">
        <f t="shared" si="27"/>
        <v>6570.8623678646945</v>
      </c>
      <c r="AD19" s="837">
        <f t="shared" si="28"/>
        <v>-528.98752642706222</v>
      </c>
      <c r="AE19" s="740"/>
      <c r="AF19" s="838">
        <f t="shared" si="29"/>
        <v>8.5167837878110557</v>
      </c>
      <c r="AG19" s="836">
        <f t="shared" si="30"/>
        <v>3.9699731783638805</v>
      </c>
      <c r="AH19" s="836">
        <f t="shared" si="31"/>
        <v>2.2924094769780958</v>
      </c>
      <c r="AI19" s="836">
        <f t="shared" si="32"/>
        <v>3.0000756966174933</v>
      </c>
      <c r="AJ19" s="836">
        <f t="shared" si="33"/>
        <v>5.2924851735955896</v>
      </c>
      <c r="AK19" s="836">
        <f t="shared" si="34"/>
        <v>9.2624583519594701</v>
      </c>
      <c r="AL19" s="837">
        <f t="shared" si="35"/>
        <v>-0.74567456414841438</v>
      </c>
    </row>
    <row r="20" spans="1:38" s="69" customFormat="1" x14ac:dyDescent="0.25">
      <c r="A20" s="834">
        <v>2011</v>
      </c>
      <c r="B20" s="102" t="s">
        <v>194</v>
      </c>
      <c r="C20" s="102" t="s">
        <v>204</v>
      </c>
      <c r="D20" s="103">
        <v>42.7</v>
      </c>
      <c r="E20" s="102"/>
      <c r="F20" s="102"/>
      <c r="G20" s="102"/>
      <c r="H20" s="102"/>
      <c r="I20" s="102"/>
      <c r="J20" s="102"/>
      <c r="K20" s="102"/>
      <c r="L20" s="835"/>
      <c r="N20" s="834">
        <v>33941</v>
      </c>
      <c r="O20" s="836">
        <v>305112.13</v>
      </c>
      <c r="P20" s="836">
        <v>115120.08</v>
      </c>
      <c r="Q20" s="836">
        <v>71462.16</v>
      </c>
      <c r="R20" s="836">
        <v>83867.839999999997</v>
      </c>
      <c r="S20" s="836">
        <f t="shared" si="18"/>
        <v>155330</v>
      </c>
      <c r="T20" s="836">
        <f t="shared" si="19"/>
        <v>270450.08</v>
      </c>
      <c r="U20" s="812">
        <f t="shared" si="20"/>
        <v>34662.049999999988</v>
      </c>
      <c r="W20" s="100">
        <f t="shared" si="21"/>
        <v>794.871194379391</v>
      </c>
      <c r="X20" s="836">
        <f t="shared" si="22"/>
        <v>7145.483138173302</v>
      </c>
      <c r="Y20" s="836">
        <f t="shared" si="23"/>
        <v>2696.0206088992973</v>
      </c>
      <c r="Z20" s="836">
        <f t="shared" si="24"/>
        <v>1673.5868852459016</v>
      </c>
      <c r="AA20" s="836">
        <f t="shared" si="25"/>
        <v>1964.1180327868851</v>
      </c>
      <c r="AB20" s="836">
        <f t="shared" si="26"/>
        <v>3637.7049180327867</v>
      </c>
      <c r="AC20" s="836">
        <f t="shared" si="27"/>
        <v>6333.725526932084</v>
      </c>
      <c r="AD20" s="837">
        <f t="shared" si="28"/>
        <v>811.75761124121743</v>
      </c>
      <c r="AE20" s="740"/>
      <c r="AF20" s="838">
        <f t="shared" si="29"/>
        <v>8.9894855779146159</v>
      </c>
      <c r="AG20" s="836">
        <f t="shared" si="30"/>
        <v>3.3917704251495242</v>
      </c>
      <c r="AH20" s="836">
        <f t="shared" si="31"/>
        <v>2.1054818655902889</v>
      </c>
      <c r="AI20" s="836">
        <f t="shared" si="32"/>
        <v>2.4709890692672576</v>
      </c>
      <c r="AJ20" s="836">
        <f t="shared" si="33"/>
        <v>4.5764709348575465</v>
      </c>
      <c r="AK20" s="836">
        <f t="shared" si="34"/>
        <v>7.9682413600070712</v>
      </c>
      <c r="AL20" s="837">
        <f t="shared" si="35"/>
        <v>1.0212442179075452</v>
      </c>
    </row>
    <row r="21" spans="1:38" s="69" customFormat="1" x14ac:dyDescent="0.25">
      <c r="A21" s="834">
        <v>2011</v>
      </c>
      <c r="B21" s="102" t="s">
        <v>195</v>
      </c>
      <c r="C21" s="102" t="s">
        <v>204</v>
      </c>
      <c r="D21" s="103">
        <v>55.7</v>
      </c>
      <c r="E21" s="102"/>
      <c r="F21" s="102"/>
      <c r="G21" s="102"/>
      <c r="H21" s="102"/>
      <c r="I21" s="102"/>
      <c r="J21" s="102"/>
      <c r="K21" s="102"/>
      <c r="L21" s="835"/>
      <c r="N21" s="834">
        <v>46704</v>
      </c>
      <c r="O21" s="836">
        <v>400960.06</v>
      </c>
      <c r="P21" s="836">
        <v>161528.59</v>
      </c>
      <c r="Q21" s="836">
        <v>89939.6</v>
      </c>
      <c r="R21" s="836">
        <v>96002.38</v>
      </c>
      <c r="S21" s="836">
        <f t="shared" si="18"/>
        <v>185941.98</v>
      </c>
      <c r="T21" s="836">
        <f t="shared" si="19"/>
        <v>347470.57</v>
      </c>
      <c r="U21" s="812">
        <f t="shared" si="20"/>
        <v>53489.489999999991</v>
      </c>
      <c r="W21" s="100">
        <f t="shared" si="21"/>
        <v>838.49192100538596</v>
      </c>
      <c r="X21" s="836">
        <f t="shared" si="22"/>
        <v>7198.5648114901251</v>
      </c>
      <c r="Y21" s="836">
        <f t="shared" si="23"/>
        <v>2899.974685816876</v>
      </c>
      <c r="Z21" s="836">
        <f t="shared" si="24"/>
        <v>1614.7145421903053</v>
      </c>
      <c r="AA21" s="836">
        <f t="shared" si="25"/>
        <v>1723.5615798922802</v>
      </c>
      <c r="AB21" s="836">
        <f t="shared" si="26"/>
        <v>3338.2761220825855</v>
      </c>
      <c r="AC21" s="836">
        <f t="shared" si="27"/>
        <v>6238.2508078994615</v>
      </c>
      <c r="AD21" s="837">
        <f t="shared" si="28"/>
        <v>960.31400359066402</v>
      </c>
      <c r="AE21" s="740"/>
      <c r="AF21" s="838">
        <f t="shared" si="29"/>
        <v>8.5851331791709491</v>
      </c>
      <c r="AG21" s="836">
        <f t="shared" si="30"/>
        <v>3.4585600805070227</v>
      </c>
      <c r="AH21" s="836">
        <f t="shared" si="31"/>
        <v>1.9257365536142517</v>
      </c>
      <c r="AI21" s="836">
        <f t="shared" si="32"/>
        <v>2.0555494176087703</v>
      </c>
      <c r="AJ21" s="836">
        <f t="shared" si="33"/>
        <v>3.9812859712230217</v>
      </c>
      <c r="AK21" s="836">
        <f t="shared" si="34"/>
        <v>7.4398460517300444</v>
      </c>
      <c r="AL21" s="837">
        <f t="shared" si="35"/>
        <v>1.1452871274409042</v>
      </c>
    </row>
    <row r="22" spans="1:38" s="69" customFormat="1" x14ac:dyDescent="0.25">
      <c r="A22" s="834">
        <v>2011</v>
      </c>
      <c r="B22" s="102" t="s">
        <v>85</v>
      </c>
      <c r="C22" s="102" t="s">
        <v>204</v>
      </c>
      <c r="D22" s="103">
        <v>40.700000000000003</v>
      </c>
      <c r="E22" s="102"/>
      <c r="F22" s="102"/>
      <c r="G22" s="102"/>
      <c r="H22" s="102"/>
      <c r="I22" s="102"/>
      <c r="J22" s="102"/>
      <c r="K22" s="102"/>
      <c r="L22" s="835"/>
      <c r="N22" s="834">
        <v>38556</v>
      </c>
      <c r="O22" s="836">
        <v>376838.42</v>
      </c>
      <c r="P22" s="836">
        <v>132688.22</v>
      </c>
      <c r="Q22" s="836">
        <v>63024.24</v>
      </c>
      <c r="R22" s="836">
        <v>66195.06</v>
      </c>
      <c r="S22" s="836">
        <f t="shared" si="18"/>
        <v>129219.29999999999</v>
      </c>
      <c r="T22" s="836">
        <f t="shared" si="19"/>
        <v>261907.52</v>
      </c>
      <c r="U22" s="812">
        <f t="shared" si="20"/>
        <v>114930.9</v>
      </c>
      <c r="W22" s="100">
        <f t="shared" si="21"/>
        <v>947.32186732186722</v>
      </c>
      <c r="X22" s="836">
        <f t="shared" si="22"/>
        <v>9258.9292383292377</v>
      </c>
      <c r="Y22" s="836">
        <f t="shared" si="23"/>
        <v>3260.1528255528256</v>
      </c>
      <c r="Z22" s="836">
        <f t="shared" si="24"/>
        <v>1548.5071253071251</v>
      </c>
      <c r="AA22" s="836">
        <f t="shared" si="25"/>
        <v>1626.4142506142505</v>
      </c>
      <c r="AB22" s="836">
        <f t="shared" si="26"/>
        <v>3174.9213759213753</v>
      </c>
      <c r="AC22" s="836">
        <f t="shared" si="27"/>
        <v>6435.0742014742009</v>
      </c>
      <c r="AD22" s="837">
        <f t="shared" si="28"/>
        <v>2823.8550368550364</v>
      </c>
      <c r="AE22" s="740"/>
      <c r="AF22" s="838">
        <f t="shared" si="29"/>
        <v>9.7737944807552655</v>
      </c>
      <c r="AG22" s="836">
        <f t="shared" si="30"/>
        <v>3.4414415395787947</v>
      </c>
      <c r="AH22" s="836">
        <f t="shared" si="31"/>
        <v>1.6346156240273886</v>
      </c>
      <c r="AI22" s="836">
        <f t="shared" si="32"/>
        <v>1.7168549642079054</v>
      </c>
      <c r="AJ22" s="836">
        <f t="shared" si="33"/>
        <v>3.3514705882352938</v>
      </c>
      <c r="AK22" s="836">
        <f t="shared" si="34"/>
        <v>6.7929121278140885</v>
      </c>
      <c r="AL22" s="837">
        <f t="shared" si="35"/>
        <v>2.9808823529411765</v>
      </c>
    </row>
    <row r="23" spans="1:38" s="69" customFormat="1" x14ac:dyDescent="0.25">
      <c r="A23" s="834">
        <v>2011</v>
      </c>
      <c r="B23" s="102" t="s">
        <v>80</v>
      </c>
      <c r="C23" s="102" t="s">
        <v>204</v>
      </c>
      <c r="D23" s="103">
        <v>53.4</v>
      </c>
      <c r="E23" s="102"/>
      <c r="F23" s="102"/>
      <c r="G23" s="102"/>
      <c r="H23" s="102"/>
      <c r="I23" s="102"/>
      <c r="J23" s="102"/>
      <c r="K23" s="102"/>
      <c r="L23" s="835"/>
      <c r="N23" s="834">
        <v>38905</v>
      </c>
      <c r="O23" s="836">
        <v>225547.84</v>
      </c>
      <c r="P23" s="836">
        <v>110583.64</v>
      </c>
      <c r="Q23" s="836">
        <v>85184.19</v>
      </c>
      <c r="R23" s="836">
        <v>85123.17</v>
      </c>
      <c r="S23" s="836">
        <f t="shared" si="18"/>
        <v>170307.36</v>
      </c>
      <c r="T23" s="836">
        <f t="shared" si="19"/>
        <v>280891</v>
      </c>
      <c r="U23" s="812">
        <f t="shared" si="20"/>
        <v>-55343.16</v>
      </c>
      <c r="W23" s="100">
        <f t="shared" si="21"/>
        <v>728.55805243445695</v>
      </c>
      <c r="X23" s="836">
        <f t="shared" si="22"/>
        <v>4223.7423220973787</v>
      </c>
      <c r="Y23" s="836">
        <f t="shared" si="23"/>
        <v>2070.8546816479402</v>
      </c>
      <c r="Z23" s="836">
        <f t="shared" si="24"/>
        <v>1595.2095505617979</v>
      </c>
      <c r="AA23" s="836">
        <f t="shared" si="25"/>
        <v>1594.0668539325843</v>
      </c>
      <c r="AB23" s="836">
        <f t="shared" si="26"/>
        <v>3189.2764044943819</v>
      </c>
      <c r="AC23" s="836">
        <f t="shared" si="27"/>
        <v>5260.1310861423226</v>
      </c>
      <c r="AD23" s="837">
        <f t="shared" si="28"/>
        <v>-1036.3887640449439</v>
      </c>
      <c r="AE23" s="740"/>
      <c r="AF23" s="838">
        <f t="shared" si="29"/>
        <v>5.7973998200745402</v>
      </c>
      <c r="AG23" s="836">
        <f t="shared" si="30"/>
        <v>2.8424017478473202</v>
      </c>
      <c r="AH23" s="836">
        <f t="shared" si="31"/>
        <v>2.1895435034057318</v>
      </c>
      <c r="AI23" s="836">
        <f t="shared" si="32"/>
        <v>2.1879750674720473</v>
      </c>
      <c r="AJ23" s="836">
        <f t="shared" si="33"/>
        <v>4.3775185708777791</v>
      </c>
      <c r="AK23" s="836">
        <f t="shared" si="34"/>
        <v>7.2199203187250998</v>
      </c>
      <c r="AL23" s="837">
        <f t="shared" si="35"/>
        <v>-1.4225204986505591</v>
      </c>
    </row>
    <row r="24" spans="1:38" s="69" customFormat="1" x14ac:dyDescent="0.25">
      <c r="A24" s="834">
        <v>2011</v>
      </c>
      <c r="B24" s="102" t="s">
        <v>81</v>
      </c>
      <c r="C24" s="102" t="s">
        <v>204</v>
      </c>
      <c r="D24" s="103">
        <v>62.1</v>
      </c>
      <c r="E24" s="102"/>
      <c r="F24" s="102"/>
      <c r="G24" s="102"/>
      <c r="H24" s="102"/>
      <c r="I24" s="102"/>
      <c r="J24" s="102"/>
      <c r="K24" s="102"/>
      <c r="L24" s="835"/>
      <c r="N24" s="834">
        <v>71025</v>
      </c>
      <c r="O24" s="836">
        <v>439017.07</v>
      </c>
      <c r="P24" s="836">
        <v>220135.76</v>
      </c>
      <c r="Q24" s="836">
        <v>83653.62</v>
      </c>
      <c r="R24" s="836">
        <v>69108.56</v>
      </c>
      <c r="S24" s="836">
        <f t="shared" si="18"/>
        <v>152762.18</v>
      </c>
      <c r="T24" s="836">
        <f t="shared" si="19"/>
        <v>372897.94</v>
      </c>
      <c r="U24" s="812">
        <f t="shared" si="20"/>
        <v>66119.13</v>
      </c>
      <c r="W24" s="100">
        <f t="shared" si="21"/>
        <v>1143.7198067632851</v>
      </c>
      <c r="X24" s="836">
        <f t="shared" si="22"/>
        <v>7069.5180354267313</v>
      </c>
      <c r="Y24" s="836">
        <f t="shared" si="23"/>
        <v>3544.8592592592595</v>
      </c>
      <c r="Z24" s="836">
        <f t="shared" si="24"/>
        <v>1347.0792270531399</v>
      </c>
      <c r="AA24" s="836">
        <f t="shared" si="25"/>
        <v>1112.8592592592593</v>
      </c>
      <c r="AB24" s="836">
        <f t="shared" si="26"/>
        <v>2459.9384863123992</v>
      </c>
      <c r="AC24" s="836">
        <f t="shared" si="27"/>
        <v>6004.7977455716582</v>
      </c>
      <c r="AD24" s="837">
        <f t="shared" si="28"/>
        <v>1064.7202898550725</v>
      </c>
      <c r="AE24" s="740"/>
      <c r="AF24" s="838">
        <f t="shared" si="29"/>
        <v>6.1811625483984516</v>
      </c>
      <c r="AG24" s="836">
        <f t="shared" si="30"/>
        <v>3.0994123196057726</v>
      </c>
      <c r="AH24" s="836">
        <f t="shared" si="31"/>
        <v>1.1778052798310454</v>
      </c>
      <c r="AI24" s="836">
        <f t="shared" si="32"/>
        <v>0.9730173882435762</v>
      </c>
      <c r="AJ24" s="836">
        <f t="shared" si="33"/>
        <v>2.1508226680746216</v>
      </c>
      <c r="AK24" s="836">
        <f t="shared" si="34"/>
        <v>5.2502349876803942</v>
      </c>
      <c r="AL24" s="837">
        <f t="shared" si="35"/>
        <v>0.93092756071805705</v>
      </c>
    </row>
    <row r="25" spans="1:38" s="69" customFormat="1" x14ac:dyDescent="0.25">
      <c r="A25" s="834">
        <v>2011</v>
      </c>
      <c r="B25" s="102" t="s">
        <v>82</v>
      </c>
      <c r="C25" s="102" t="s">
        <v>204</v>
      </c>
      <c r="D25" s="103">
        <v>47</v>
      </c>
      <c r="E25" s="102"/>
      <c r="F25" s="102"/>
      <c r="G25" s="102"/>
      <c r="H25" s="102"/>
      <c r="I25" s="102"/>
      <c r="J25" s="102"/>
      <c r="K25" s="102"/>
      <c r="L25" s="835"/>
      <c r="N25" s="834">
        <v>57329</v>
      </c>
      <c r="O25" s="836">
        <v>318558.73</v>
      </c>
      <c r="P25" s="836">
        <v>171009.75</v>
      </c>
      <c r="Q25" s="836">
        <v>61807.6</v>
      </c>
      <c r="R25" s="836">
        <v>50577.15</v>
      </c>
      <c r="S25" s="836">
        <f t="shared" si="18"/>
        <v>112384.75</v>
      </c>
      <c r="T25" s="836">
        <f t="shared" si="19"/>
        <v>283394.5</v>
      </c>
      <c r="U25" s="812">
        <f t="shared" si="20"/>
        <v>35164.229999999981</v>
      </c>
      <c r="W25" s="100">
        <f t="shared" si="21"/>
        <v>1219.7659574468084</v>
      </c>
      <c r="X25" s="836">
        <f t="shared" si="22"/>
        <v>6777.8453191489361</v>
      </c>
      <c r="Y25" s="836">
        <f t="shared" si="23"/>
        <v>3638.505319148936</v>
      </c>
      <c r="Z25" s="836">
        <f t="shared" si="24"/>
        <v>1315.0553191489362</v>
      </c>
      <c r="AA25" s="836">
        <f t="shared" si="25"/>
        <v>1076.1095744680852</v>
      </c>
      <c r="AB25" s="836">
        <f t="shared" si="26"/>
        <v>2391.1648936170213</v>
      </c>
      <c r="AC25" s="836">
        <f t="shared" si="27"/>
        <v>6029.6702127659573</v>
      </c>
      <c r="AD25" s="837">
        <f t="shared" si="28"/>
        <v>748.17510638297836</v>
      </c>
      <c r="AE25" s="740"/>
      <c r="AF25" s="838">
        <f t="shared" si="29"/>
        <v>5.556676899998255</v>
      </c>
      <c r="AG25" s="836">
        <f t="shared" si="30"/>
        <v>2.982953653473809</v>
      </c>
      <c r="AH25" s="836">
        <f t="shared" si="31"/>
        <v>1.078121020774826</v>
      </c>
      <c r="AI25" s="836">
        <f t="shared" si="32"/>
        <v>0.88222627291597622</v>
      </c>
      <c r="AJ25" s="836">
        <f t="shared" si="33"/>
        <v>1.9603472936908022</v>
      </c>
      <c r="AK25" s="836">
        <f t="shared" si="34"/>
        <v>4.9433009471646114</v>
      </c>
      <c r="AL25" s="837">
        <f t="shared" si="35"/>
        <v>0.6133759528336441</v>
      </c>
    </row>
    <row r="26" spans="1:38" s="69" customFormat="1" x14ac:dyDescent="0.25">
      <c r="A26" s="834">
        <v>2011</v>
      </c>
      <c r="B26" s="102" t="s">
        <v>83</v>
      </c>
      <c r="C26" s="102" t="s">
        <v>204</v>
      </c>
      <c r="D26" s="103">
        <v>46.5</v>
      </c>
      <c r="E26" s="102"/>
      <c r="F26" s="102"/>
      <c r="G26" s="102"/>
      <c r="H26" s="102"/>
      <c r="I26" s="102"/>
      <c r="J26" s="102"/>
      <c r="K26" s="102"/>
      <c r="L26" s="835"/>
      <c r="N26" s="834">
        <v>46442</v>
      </c>
      <c r="O26" s="836">
        <v>256880.63</v>
      </c>
      <c r="P26" s="836">
        <v>143372.74</v>
      </c>
      <c r="Q26" s="836">
        <v>74376.34</v>
      </c>
      <c r="R26" s="836">
        <v>50259.86</v>
      </c>
      <c r="S26" s="836">
        <f t="shared" si="18"/>
        <v>124636.2</v>
      </c>
      <c r="T26" s="836">
        <f t="shared" si="19"/>
        <v>268008.94</v>
      </c>
      <c r="U26" s="812">
        <f t="shared" si="20"/>
        <v>-11128.309999999998</v>
      </c>
      <c r="W26" s="100">
        <f t="shared" si="21"/>
        <v>998.75268817204301</v>
      </c>
      <c r="X26" s="836">
        <f t="shared" si="22"/>
        <v>5524.3146236559141</v>
      </c>
      <c r="Y26" s="836">
        <f t="shared" si="23"/>
        <v>3083.2847311827954</v>
      </c>
      <c r="Z26" s="836">
        <f t="shared" si="24"/>
        <v>1599.4911827956989</v>
      </c>
      <c r="AA26" s="836">
        <f t="shared" si="25"/>
        <v>1080.8572043010752</v>
      </c>
      <c r="AB26" s="836">
        <f t="shared" si="26"/>
        <v>2680.3483870967743</v>
      </c>
      <c r="AC26" s="836">
        <f t="shared" si="27"/>
        <v>5763.6331182795702</v>
      </c>
      <c r="AD26" s="837">
        <f t="shared" si="28"/>
        <v>-239.31849462365585</v>
      </c>
      <c r="AE26" s="740"/>
      <c r="AF26" s="838">
        <f t="shared" si="29"/>
        <v>5.5312137720167094</v>
      </c>
      <c r="AG26" s="836">
        <f t="shared" si="30"/>
        <v>3.0871353516213769</v>
      </c>
      <c r="AH26" s="836">
        <f t="shared" si="31"/>
        <v>1.6014887386417467</v>
      </c>
      <c r="AI26" s="836">
        <f t="shared" si="32"/>
        <v>1.0822070539597779</v>
      </c>
      <c r="AJ26" s="836">
        <f t="shared" si="33"/>
        <v>2.6836957926015246</v>
      </c>
      <c r="AK26" s="836">
        <f t="shared" si="34"/>
        <v>5.7708311442229014</v>
      </c>
      <c r="AL26" s="837">
        <f t="shared" si="35"/>
        <v>-0.23961737220619261</v>
      </c>
    </row>
    <row r="27" spans="1:38" s="69" customFormat="1" x14ac:dyDescent="0.25">
      <c r="A27" s="834">
        <v>2011</v>
      </c>
      <c r="B27" s="102" t="s">
        <v>84</v>
      </c>
      <c r="C27" s="102" t="s">
        <v>204</v>
      </c>
      <c r="D27" s="103">
        <v>76.7</v>
      </c>
      <c r="E27" s="102"/>
      <c r="F27" s="102"/>
      <c r="G27" s="102"/>
      <c r="H27" s="102"/>
      <c r="I27" s="102"/>
      <c r="J27" s="102"/>
      <c r="K27" s="102"/>
      <c r="L27" s="835"/>
      <c r="N27" s="834">
        <v>84123</v>
      </c>
      <c r="O27" s="836">
        <v>731480.88</v>
      </c>
      <c r="P27" s="836">
        <v>276942.99</v>
      </c>
      <c r="Q27" s="836">
        <v>108939.01</v>
      </c>
      <c r="R27" s="836">
        <v>74144.639999999999</v>
      </c>
      <c r="S27" s="836">
        <f t="shared" si="18"/>
        <v>183083.65</v>
      </c>
      <c r="T27" s="836">
        <f t="shared" si="19"/>
        <v>460026.64</v>
      </c>
      <c r="U27" s="812">
        <f t="shared" si="20"/>
        <v>271454.24</v>
      </c>
      <c r="W27" s="100">
        <f t="shared" si="21"/>
        <v>1096.7796610169491</v>
      </c>
      <c r="X27" s="836">
        <f t="shared" si="22"/>
        <v>9536.9084745762702</v>
      </c>
      <c r="Y27" s="836">
        <f t="shared" si="23"/>
        <v>3610.7299869621902</v>
      </c>
      <c r="Z27" s="836">
        <f t="shared" si="24"/>
        <v>1420.3260756192958</v>
      </c>
      <c r="AA27" s="836">
        <f t="shared" si="25"/>
        <v>966.68370273793994</v>
      </c>
      <c r="AB27" s="836">
        <f t="shared" si="26"/>
        <v>2387.009778357236</v>
      </c>
      <c r="AC27" s="836">
        <f t="shared" si="27"/>
        <v>5997.7397653194266</v>
      </c>
      <c r="AD27" s="837">
        <f t="shared" si="28"/>
        <v>3539.1687092568445</v>
      </c>
      <c r="AE27" s="740"/>
      <c r="AF27" s="838">
        <f t="shared" si="29"/>
        <v>8.6953732035234115</v>
      </c>
      <c r="AG27" s="836">
        <f t="shared" si="30"/>
        <v>3.2921197532185014</v>
      </c>
      <c r="AH27" s="836">
        <f t="shared" si="31"/>
        <v>1.2949967309772594</v>
      </c>
      <c r="AI27" s="836">
        <f t="shared" si="32"/>
        <v>0.88138368817089263</v>
      </c>
      <c r="AJ27" s="836">
        <f t="shared" si="33"/>
        <v>2.1763804191481522</v>
      </c>
      <c r="AK27" s="836">
        <f t="shared" si="34"/>
        <v>5.468500172366654</v>
      </c>
      <c r="AL27" s="837">
        <f t="shared" si="35"/>
        <v>3.2268730311567584</v>
      </c>
    </row>
    <row r="28" spans="1:38" s="69" customFormat="1" x14ac:dyDescent="0.25">
      <c r="A28" s="839">
        <v>2011</v>
      </c>
      <c r="B28" s="79" t="s">
        <v>196</v>
      </c>
      <c r="C28" s="79" t="s">
        <v>204</v>
      </c>
      <c r="D28" s="80">
        <v>74.7</v>
      </c>
      <c r="E28" s="79"/>
      <c r="F28" s="79"/>
      <c r="G28" s="79"/>
      <c r="H28" s="79"/>
      <c r="I28" s="79"/>
      <c r="J28" s="79"/>
      <c r="K28" s="79"/>
      <c r="L28" s="840"/>
      <c r="N28" s="839">
        <v>62947</v>
      </c>
      <c r="O28" s="841">
        <v>697490.4</v>
      </c>
      <c r="P28" s="841">
        <v>223792.44</v>
      </c>
      <c r="Q28" s="841">
        <v>120971.82</v>
      </c>
      <c r="R28" s="841">
        <v>124979.38</v>
      </c>
      <c r="S28" s="841">
        <f t="shared" si="18"/>
        <v>245951.2</v>
      </c>
      <c r="T28" s="841">
        <f t="shared" si="19"/>
        <v>469743.64</v>
      </c>
      <c r="U28" s="819">
        <f t="shared" si="20"/>
        <v>227746.76</v>
      </c>
      <c r="W28" s="77">
        <f t="shared" si="21"/>
        <v>842.66398929049524</v>
      </c>
      <c r="X28" s="841">
        <f t="shared" si="22"/>
        <v>9337.2208835341371</v>
      </c>
      <c r="Y28" s="841">
        <f t="shared" si="23"/>
        <v>2995.8827309236949</v>
      </c>
      <c r="Z28" s="841">
        <f t="shared" si="24"/>
        <v>1619.4353413654619</v>
      </c>
      <c r="AA28" s="841">
        <f t="shared" si="25"/>
        <v>1673.0840696117805</v>
      </c>
      <c r="AB28" s="841">
        <f t="shared" si="26"/>
        <v>3292.5194109772424</v>
      </c>
      <c r="AC28" s="841">
        <f t="shared" si="27"/>
        <v>6288.4021419009368</v>
      </c>
      <c r="AD28" s="842">
        <f t="shared" si="28"/>
        <v>3048.8187416331994</v>
      </c>
      <c r="AE28" s="740"/>
      <c r="AF28" s="843">
        <f t="shared" si="29"/>
        <v>11.080597963366007</v>
      </c>
      <c r="AG28" s="841">
        <f t="shared" si="30"/>
        <v>3.5552518785645066</v>
      </c>
      <c r="AH28" s="841">
        <f t="shared" si="31"/>
        <v>1.9218043751092191</v>
      </c>
      <c r="AI28" s="841">
        <f t="shared" si="32"/>
        <v>1.9854699985702258</v>
      </c>
      <c r="AJ28" s="841">
        <f t="shared" si="33"/>
        <v>3.9072743736794449</v>
      </c>
      <c r="AK28" s="841">
        <f t="shared" si="34"/>
        <v>7.4625262522439515</v>
      </c>
      <c r="AL28" s="842">
        <f t="shared" si="35"/>
        <v>3.6180717111220551</v>
      </c>
    </row>
    <row r="29" spans="1:38" s="69" customFormat="1" x14ac:dyDescent="0.25">
      <c r="A29" s="69">
        <v>2011</v>
      </c>
      <c r="B29" s="69" t="s">
        <v>219</v>
      </c>
      <c r="C29" s="69" t="s">
        <v>204</v>
      </c>
      <c r="D29" s="445">
        <f>SUM(D17:D28)</f>
        <v>675.30000000000007</v>
      </c>
      <c r="N29" s="69">
        <f>SUM(N17:N28)</f>
        <v>584539</v>
      </c>
      <c r="O29" s="740">
        <f>SUM(O17:O28)</f>
        <v>4613394.0399999991</v>
      </c>
      <c r="P29" s="740">
        <f>SUM(P17:P28)</f>
        <v>1974394.6199999999</v>
      </c>
      <c r="Q29" s="740">
        <f>SUM(Q17:Q28)</f>
        <v>1030034.6599999999</v>
      </c>
      <c r="R29" s="740">
        <f>SUM(R17:R28)</f>
        <v>1003200.56</v>
      </c>
      <c r="S29" s="740">
        <f t="shared" si="18"/>
        <v>2033235.22</v>
      </c>
      <c r="T29" s="740">
        <f t="shared" si="19"/>
        <v>4007629.84</v>
      </c>
      <c r="U29" s="741">
        <f t="shared" si="20"/>
        <v>605764.19999999925</v>
      </c>
      <c r="W29" s="434">
        <f t="shared" si="21"/>
        <v>865.59899304013027</v>
      </c>
      <c r="X29" s="740">
        <f t="shared" si="22"/>
        <v>6831.6215607877957</v>
      </c>
      <c r="Y29" s="740">
        <f t="shared" si="23"/>
        <v>2923.7296312749886</v>
      </c>
      <c r="Z29" s="740">
        <f t="shared" si="24"/>
        <v>1525.2993632459645</v>
      </c>
      <c r="AA29" s="740">
        <f t="shared" si="25"/>
        <v>1485.5628017177551</v>
      </c>
      <c r="AB29" s="740">
        <f t="shared" si="26"/>
        <v>3010.8621649637194</v>
      </c>
      <c r="AC29" s="740">
        <f t="shared" si="27"/>
        <v>5934.5917962387075</v>
      </c>
      <c r="AD29" s="740">
        <f t="shared" si="28"/>
        <v>897.0297645490881</v>
      </c>
      <c r="AE29" s="740"/>
      <c r="AF29" s="740">
        <f t="shared" si="29"/>
        <v>7.8923631100747755</v>
      </c>
      <c r="AG29" s="740">
        <f t="shared" si="30"/>
        <v>3.37769527781722</v>
      </c>
      <c r="AH29" s="740">
        <f t="shared" si="31"/>
        <v>1.7621316285140938</v>
      </c>
      <c r="AI29" s="740">
        <f t="shared" si="32"/>
        <v>1.7162251962657753</v>
      </c>
      <c r="AJ29" s="740">
        <f t="shared" si="33"/>
        <v>3.4783568247798691</v>
      </c>
      <c r="AK29" s="740">
        <f t="shared" si="34"/>
        <v>6.8560521025970891</v>
      </c>
      <c r="AL29" s="740">
        <f t="shared" si="35"/>
        <v>1.0363110074776862</v>
      </c>
    </row>
    <row r="31" spans="1:38" x14ac:dyDescent="0.25">
      <c r="A31" s="790" t="s">
        <v>218</v>
      </c>
      <c r="B31" s="791" t="s">
        <v>0</v>
      </c>
      <c r="C31" s="791" t="s">
        <v>1</v>
      </c>
      <c r="D31" s="791" t="s">
        <v>2</v>
      </c>
      <c r="E31" s="792" t="s">
        <v>3</v>
      </c>
      <c r="F31" s="793" t="s">
        <v>4</v>
      </c>
      <c r="G31" s="793" t="s">
        <v>5</v>
      </c>
      <c r="H31" s="791" t="s">
        <v>94</v>
      </c>
      <c r="I31" s="791" t="s">
        <v>7</v>
      </c>
      <c r="J31" s="792" t="s">
        <v>3</v>
      </c>
      <c r="K31" s="793" t="s">
        <v>8</v>
      </c>
      <c r="L31" s="794" t="s">
        <v>9</v>
      </c>
      <c r="N31" s="795" t="s">
        <v>10</v>
      </c>
      <c r="O31" s="796" t="s">
        <v>11</v>
      </c>
      <c r="P31" s="796" t="s">
        <v>12</v>
      </c>
      <c r="Q31" s="796" t="s">
        <v>13</v>
      </c>
      <c r="R31" s="796" t="s">
        <v>14</v>
      </c>
      <c r="S31" s="796" t="s">
        <v>15</v>
      </c>
      <c r="T31" s="796" t="s">
        <v>16</v>
      </c>
      <c r="U31" s="797" t="s">
        <v>17</v>
      </c>
      <c r="V31" s="7"/>
      <c r="W31" s="798" t="s">
        <v>10</v>
      </c>
      <c r="X31" s="796" t="s">
        <v>11</v>
      </c>
      <c r="Y31" s="796" t="s">
        <v>12</v>
      </c>
      <c r="Z31" s="796" t="s">
        <v>13</v>
      </c>
      <c r="AA31" s="796" t="s">
        <v>14</v>
      </c>
      <c r="AB31" s="796" t="s">
        <v>15</v>
      </c>
      <c r="AC31" s="796" t="s">
        <v>16</v>
      </c>
      <c r="AD31" s="799" t="s">
        <v>17</v>
      </c>
      <c r="AF31" s="801" t="s">
        <v>11</v>
      </c>
      <c r="AG31" s="796" t="s">
        <v>12</v>
      </c>
      <c r="AH31" s="796" t="s">
        <v>13</v>
      </c>
      <c r="AI31" s="796" t="s">
        <v>14</v>
      </c>
      <c r="AJ31" s="796" t="s">
        <v>15</v>
      </c>
      <c r="AK31" s="796" t="s">
        <v>16</v>
      </c>
      <c r="AL31" s="799" t="s">
        <v>17</v>
      </c>
    </row>
    <row r="32" spans="1:38" s="803" customFormat="1" x14ac:dyDescent="0.25">
      <c r="A32" s="802">
        <v>2012</v>
      </c>
      <c r="B32" s="418" t="s">
        <v>191</v>
      </c>
      <c r="C32" s="150" t="s">
        <v>190</v>
      </c>
      <c r="D32" s="419">
        <v>110.7</v>
      </c>
      <c r="E32" s="420"/>
      <c r="F32" s="421"/>
      <c r="G32" s="421"/>
      <c r="H32" s="418"/>
      <c r="I32" s="418"/>
      <c r="J32" s="420"/>
      <c r="K32" s="421"/>
      <c r="L32" s="528"/>
      <c r="N32" s="802">
        <v>60224</v>
      </c>
      <c r="O32" s="804">
        <v>407372.92</v>
      </c>
      <c r="P32" s="804">
        <v>173936.11</v>
      </c>
      <c r="Q32" s="804">
        <v>221103.24</v>
      </c>
      <c r="R32" s="804">
        <v>183705.52</v>
      </c>
      <c r="S32" s="804">
        <f t="shared" ref="S32:S37" si="36">R32+Q32</f>
        <v>404808.76</v>
      </c>
      <c r="T32" s="804">
        <f t="shared" ref="T32:T37" si="37">S32+P32</f>
        <v>578744.87</v>
      </c>
      <c r="U32" s="805">
        <f t="shared" ref="U32:U37" si="38">O32-T32</f>
        <v>-171371.95</v>
      </c>
      <c r="W32" s="529">
        <f t="shared" ref="W32:W44" si="39">N32/D32</f>
        <v>544.02890695573626</v>
      </c>
      <c r="X32" s="804">
        <f t="shared" ref="X32:X44" si="40">O32/D32</f>
        <v>3679.9721770551037</v>
      </c>
      <c r="Y32" s="804">
        <f t="shared" ref="Y32:Y44" si="41">P32/D32</f>
        <v>1571.2385727190604</v>
      </c>
      <c r="Z32" s="804">
        <f t="shared" ref="Z32:Z44" si="42">Q32/D32</f>
        <v>1997.3192411924117</v>
      </c>
      <c r="AA32" s="804">
        <f t="shared" ref="AA32:AA44" si="43">R32/D32</f>
        <v>1659.4897922312555</v>
      </c>
      <c r="AB32" s="804">
        <f t="shared" ref="AB32:AB44" si="44">S32/D32</f>
        <v>3656.8090334236676</v>
      </c>
      <c r="AC32" s="804">
        <f t="shared" ref="AC32:AC44" si="45">T32/D32</f>
        <v>5228.047606142728</v>
      </c>
      <c r="AD32" s="806">
        <f t="shared" ref="AD32:AD44" si="46">U32/D32</f>
        <v>-1548.0754290876243</v>
      </c>
      <c r="AF32" s="807">
        <f t="shared" ref="AF32:AF44" si="47">O32/N32</f>
        <v>6.7642952975557913</v>
      </c>
      <c r="AG32" s="804">
        <f t="shared" ref="AG32:AG44" si="48">P32/N32</f>
        <v>2.8881527298087137</v>
      </c>
      <c r="AH32" s="804">
        <f t="shared" ref="AH32:AH44" si="49">Q32/N32</f>
        <v>3.671347635494155</v>
      </c>
      <c r="AI32" s="804">
        <f t="shared" ref="AI32:AI44" si="50">R32/N32</f>
        <v>3.0503706163655684</v>
      </c>
      <c r="AJ32" s="804">
        <f t="shared" ref="AJ32:AJ44" si="51">S32/N32</f>
        <v>6.7217182518597243</v>
      </c>
      <c r="AK32" s="804">
        <f t="shared" ref="AK32:AK44" si="52">T32/N32</f>
        <v>9.609870981668438</v>
      </c>
      <c r="AL32" s="806">
        <f t="shared" ref="AL32:AL44" si="53">U32/N32</f>
        <v>-2.8455756841126463</v>
      </c>
    </row>
    <row r="33" spans="1:38" s="803" customFormat="1" x14ac:dyDescent="0.25">
      <c r="A33" s="810">
        <v>2012</v>
      </c>
      <c r="B33" s="28" t="s">
        <v>192</v>
      </c>
      <c r="C33" s="29" t="s">
        <v>190</v>
      </c>
      <c r="D33" s="30">
        <v>58.1</v>
      </c>
      <c r="E33" s="31"/>
      <c r="F33" s="32"/>
      <c r="G33" s="32"/>
      <c r="H33" s="28"/>
      <c r="I33" s="28"/>
      <c r="J33" s="31"/>
      <c r="K33" s="32"/>
      <c r="L33" s="33"/>
      <c r="N33" s="810">
        <v>29053</v>
      </c>
      <c r="O33" s="811">
        <v>148307.98000000001</v>
      </c>
      <c r="P33" s="811">
        <v>93628.34</v>
      </c>
      <c r="Q33" s="811">
        <v>111055.06</v>
      </c>
      <c r="R33" s="811">
        <v>96662.26</v>
      </c>
      <c r="S33" s="811">
        <f t="shared" si="36"/>
        <v>207717.32</v>
      </c>
      <c r="T33" s="811">
        <f t="shared" si="37"/>
        <v>301345.66000000003</v>
      </c>
      <c r="U33" s="812">
        <f t="shared" si="38"/>
        <v>-153037.68000000002</v>
      </c>
      <c r="W33" s="27">
        <f t="shared" si="39"/>
        <v>500.05163511187607</v>
      </c>
      <c r="X33" s="811">
        <f t="shared" si="40"/>
        <v>2552.6330464716007</v>
      </c>
      <c r="Y33" s="811">
        <f t="shared" si="41"/>
        <v>1611.503270223752</v>
      </c>
      <c r="Z33" s="811">
        <f t="shared" si="42"/>
        <v>1911.4468158347674</v>
      </c>
      <c r="AA33" s="811">
        <f t="shared" si="43"/>
        <v>1663.7222030981065</v>
      </c>
      <c r="AB33" s="811">
        <f t="shared" si="44"/>
        <v>3575.1690189328742</v>
      </c>
      <c r="AC33" s="811">
        <f t="shared" si="45"/>
        <v>5186.6722891566269</v>
      </c>
      <c r="AD33" s="813">
        <f t="shared" si="46"/>
        <v>-2634.0392426850262</v>
      </c>
      <c r="AF33" s="814">
        <f t="shared" si="47"/>
        <v>5.1047389254121782</v>
      </c>
      <c r="AG33" s="811">
        <f t="shared" si="48"/>
        <v>3.2226737342098923</v>
      </c>
      <c r="AH33" s="811">
        <f t="shared" si="49"/>
        <v>3.8224988813547656</v>
      </c>
      <c r="AI33" s="811">
        <f t="shared" si="50"/>
        <v>3.3271008157505246</v>
      </c>
      <c r="AJ33" s="811">
        <f t="shared" si="51"/>
        <v>7.1495996971052902</v>
      </c>
      <c r="AK33" s="811">
        <f t="shared" si="52"/>
        <v>10.372273431315184</v>
      </c>
      <c r="AL33" s="813">
        <f t="shared" si="53"/>
        <v>-5.2675345059030052</v>
      </c>
    </row>
    <row r="34" spans="1:38" s="803" customFormat="1" x14ac:dyDescent="0.25">
      <c r="A34" s="810">
        <v>2012</v>
      </c>
      <c r="B34" s="28" t="s">
        <v>193</v>
      </c>
      <c r="C34" s="29" t="s">
        <v>190</v>
      </c>
      <c r="D34" s="30">
        <v>26.9</v>
      </c>
      <c r="E34" s="31"/>
      <c r="F34" s="32"/>
      <c r="G34" s="32"/>
      <c r="H34" s="28"/>
      <c r="I34" s="28"/>
      <c r="J34" s="31"/>
      <c r="K34" s="32"/>
      <c r="L34" s="33"/>
      <c r="N34" s="810">
        <v>18851</v>
      </c>
      <c r="O34" s="811">
        <v>135680.70000000001</v>
      </c>
      <c r="P34" s="811">
        <v>60281.02</v>
      </c>
      <c r="Q34" s="811">
        <v>53088.2</v>
      </c>
      <c r="R34" s="811">
        <v>52581.46</v>
      </c>
      <c r="S34" s="811">
        <f t="shared" si="36"/>
        <v>105669.66</v>
      </c>
      <c r="T34" s="811">
        <f t="shared" si="37"/>
        <v>165950.68</v>
      </c>
      <c r="U34" s="812">
        <f t="shared" si="38"/>
        <v>-30269.979999999981</v>
      </c>
      <c r="W34" s="27">
        <f t="shared" si="39"/>
        <v>700.7806691449814</v>
      </c>
      <c r="X34" s="811">
        <f t="shared" si="40"/>
        <v>5043.8921933085512</v>
      </c>
      <c r="Y34" s="811">
        <f t="shared" si="41"/>
        <v>2240.9301115241637</v>
      </c>
      <c r="Z34" s="811">
        <f t="shared" si="42"/>
        <v>1973.5390334572492</v>
      </c>
      <c r="AA34" s="811">
        <f t="shared" si="43"/>
        <v>1954.7011152416358</v>
      </c>
      <c r="AB34" s="811">
        <f t="shared" si="44"/>
        <v>3928.2401486988852</v>
      </c>
      <c r="AC34" s="811">
        <f t="shared" si="45"/>
        <v>6169.170260223048</v>
      </c>
      <c r="AD34" s="813">
        <f t="shared" si="46"/>
        <v>-1125.2780669144975</v>
      </c>
      <c r="AF34" s="814">
        <f t="shared" si="47"/>
        <v>7.1975332873587616</v>
      </c>
      <c r="AG34" s="811">
        <f t="shared" si="48"/>
        <v>3.1977624529202693</v>
      </c>
      <c r="AH34" s="811">
        <f t="shared" si="49"/>
        <v>2.8162007320566547</v>
      </c>
      <c r="AI34" s="811">
        <f t="shared" si="50"/>
        <v>2.7893193995013528</v>
      </c>
      <c r="AJ34" s="811">
        <f t="shared" si="51"/>
        <v>5.6055201315580074</v>
      </c>
      <c r="AK34" s="811">
        <f t="shared" si="52"/>
        <v>8.8032825844782767</v>
      </c>
      <c r="AL34" s="813">
        <f t="shared" si="53"/>
        <v>-1.6057492971195153</v>
      </c>
    </row>
    <row r="35" spans="1:38" s="803" customFormat="1" x14ac:dyDescent="0.25">
      <c r="A35" s="810">
        <v>2012</v>
      </c>
      <c r="B35" s="28" t="s">
        <v>194</v>
      </c>
      <c r="C35" s="29" t="s">
        <v>190</v>
      </c>
      <c r="D35" s="30">
        <v>58</v>
      </c>
      <c r="E35" s="31"/>
      <c r="F35" s="32"/>
      <c r="G35" s="32"/>
      <c r="H35" s="28"/>
      <c r="I35" s="28"/>
      <c r="J35" s="31"/>
      <c r="K35" s="32"/>
      <c r="L35" s="33"/>
      <c r="N35" s="810">
        <v>43128</v>
      </c>
      <c r="O35" s="811">
        <v>202078.24</v>
      </c>
      <c r="P35" s="811">
        <v>97282.25</v>
      </c>
      <c r="Q35" s="811">
        <v>112661.89</v>
      </c>
      <c r="R35" s="811">
        <v>103406.04</v>
      </c>
      <c r="S35" s="811">
        <f t="shared" si="36"/>
        <v>216067.93</v>
      </c>
      <c r="T35" s="811">
        <f t="shared" si="37"/>
        <v>313350.18</v>
      </c>
      <c r="U35" s="812">
        <f t="shared" si="38"/>
        <v>-111271.94</v>
      </c>
      <c r="W35" s="27">
        <f t="shared" si="39"/>
        <v>743.58620689655174</v>
      </c>
      <c r="X35" s="811">
        <f t="shared" si="40"/>
        <v>3484.1075862068965</v>
      </c>
      <c r="Y35" s="811">
        <f t="shared" si="41"/>
        <v>1677.280172413793</v>
      </c>
      <c r="Z35" s="811">
        <f t="shared" si="42"/>
        <v>1942.4463793103448</v>
      </c>
      <c r="AA35" s="811">
        <f t="shared" si="43"/>
        <v>1782.8627586206896</v>
      </c>
      <c r="AB35" s="811">
        <f t="shared" si="44"/>
        <v>3725.3091379310345</v>
      </c>
      <c r="AC35" s="811">
        <f t="shared" si="45"/>
        <v>5402.589310344827</v>
      </c>
      <c r="AD35" s="813">
        <f t="shared" si="46"/>
        <v>-1918.481724137931</v>
      </c>
      <c r="AF35" s="814">
        <f t="shared" si="47"/>
        <v>4.6855462808384338</v>
      </c>
      <c r="AG35" s="811">
        <f t="shared" si="48"/>
        <v>2.2556633741420886</v>
      </c>
      <c r="AH35" s="811">
        <f t="shared" si="49"/>
        <v>2.6122679002040439</v>
      </c>
      <c r="AI35" s="811">
        <f t="shared" si="50"/>
        <v>2.3976544240400668</v>
      </c>
      <c r="AJ35" s="811">
        <f t="shared" si="51"/>
        <v>5.0099223242441102</v>
      </c>
      <c r="AK35" s="811">
        <f t="shared" si="52"/>
        <v>7.2655856983861993</v>
      </c>
      <c r="AL35" s="813">
        <f t="shared" si="53"/>
        <v>-2.580039417547765</v>
      </c>
    </row>
    <row r="36" spans="1:38" s="803" customFormat="1" x14ac:dyDescent="0.25">
      <c r="A36" s="810">
        <v>2012</v>
      </c>
      <c r="B36" s="28" t="s">
        <v>195</v>
      </c>
      <c r="C36" s="29" t="s">
        <v>190</v>
      </c>
      <c r="D36" s="30">
        <v>159.4</v>
      </c>
      <c r="E36" s="31"/>
      <c r="F36" s="32"/>
      <c r="G36" s="32"/>
      <c r="H36" s="28"/>
      <c r="I36" s="28"/>
      <c r="J36" s="31"/>
      <c r="K36" s="32"/>
      <c r="L36" s="33"/>
      <c r="N36" s="810">
        <v>126882</v>
      </c>
      <c r="O36" s="811">
        <v>710134.03</v>
      </c>
      <c r="P36" s="811">
        <v>202808.74</v>
      </c>
      <c r="Q36" s="811">
        <v>265040.82</v>
      </c>
      <c r="R36" s="811">
        <v>266004.01</v>
      </c>
      <c r="S36" s="811">
        <f t="shared" si="36"/>
        <v>531044.83000000007</v>
      </c>
      <c r="T36" s="811">
        <f t="shared" si="37"/>
        <v>733853.57000000007</v>
      </c>
      <c r="U36" s="812">
        <f t="shared" si="38"/>
        <v>-23719.540000000037</v>
      </c>
      <c r="W36" s="27">
        <f t="shared" si="39"/>
        <v>795.99749058971133</v>
      </c>
      <c r="X36" s="811">
        <f t="shared" si="40"/>
        <v>4455.0441028858222</v>
      </c>
      <c r="Y36" s="811">
        <f t="shared" si="41"/>
        <v>1272.3258469259722</v>
      </c>
      <c r="Z36" s="811">
        <f t="shared" si="42"/>
        <v>1662.7404015056461</v>
      </c>
      <c r="AA36" s="811">
        <f t="shared" si="43"/>
        <v>1668.7829987452949</v>
      </c>
      <c r="AB36" s="811">
        <f t="shared" si="44"/>
        <v>3331.5234002509414</v>
      </c>
      <c r="AC36" s="811">
        <f t="shared" si="45"/>
        <v>4603.8492471769141</v>
      </c>
      <c r="AD36" s="813">
        <f t="shared" si="46"/>
        <v>-148.80514429109184</v>
      </c>
      <c r="AF36" s="814">
        <f t="shared" si="47"/>
        <v>5.5968067180529939</v>
      </c>
      <c r="AG36" s="811">
        <f t="shared" si="48"/>
        <v>1.5984043441938178</v>
      </c>
      <c r="AH36" s="811">
        <f t="shared" si="49"/>
        <v>2.0888764363739538</v>
      </c>
      <c r="AI36" s="811">
        <f t="shared" si="50"/>
        <v>2.0964676628678616</v>
      </c>
      <c r="AJ36" s="811">
        <f t="shared" si="51"/>
        <v>4.1853440992418154</v>
      </c>
      <c r="AK36" s="811">
        <f t="shared" si="52"/>
        <v>5.7837484434356332</v>
      </c>
      <c r="AL36" s="813">
        <f t="shared" si="53"/>
        <v>-0.18694172538263928</v>
      </c>
    </row>
    <row r="37" spans="1:38" s="847" customFormat="1" x14ac:dyDescent="0.25">
      <c r="A37" s="810">
        <v>2012</v>
      </c>
      <c r="B37" s="28" t="s">
        <v>85</v>
      </c>
      <c r="C37" s="29" t="s">
        <v>190</v>
      </c>
      <c r="D37" s="30">
        <v>145.5</v>
      </c>
      <c r="E37" s="809"/>
      <c r="F37" s="845"/>
      <c r="G37" s="845"/>
      <c r="H37" s="809"/>
      <c r="I37" s="809"/>
      <c r="J37" s="809"/>
      <c r="K37" s="845"/>
      <c r="L37" s="846"/>
      <c r="N37" s="810">
        <v>112278</v>
      </c>
      <c r="O37" s="811">
        <v>732389.28</v>
      </c>
      <c r="P37" s="811">
        <v>193359.96</v>
      </c>
      <c r="Q37" s="811">
        <v>242236.4</v>
      </c>
      <c r="R37" s="811">
        <v>245734.65</v>
      </c>
      <c r="S37" s="811">
        <f t="shared" si="36"/>
        <v>487971.05</v>
      </c>
      <c r="T37" s="811">
        <f t="shared" si="37"/>
        <v>681331.01</v>
      </c>
      <c r="U37" s="812">
        <f t="shared" si="38"/>
        <v>51058.270000000019</v>
      </c>
      <c r="V37" s="803"/>
      <c r="W37" s="27">
        <f t="shared" si="39"/>
        <v>771.67010309278351</v>
      </c>
      <c r="X37" s="811">
        <f t="shared" si="40"/>
        <v>5033.6032989690721</v>
      </c>
      <c r="Y37" s="811">
        <f t="shared" si="41"/>
        <v>1328.9344329896908</v>
      </c>
      <c r="Z37" s="811">
        <f t="shared" si="42"/>
        <v>1664.8549828178693</v>
      </c>
      <c r="AA37" s="811">
        <f t="shared" si="43"/>
        <v>1688.8979381443298</v>
      </c>
      <c r="AB37" s="811">
        <f t="shared" si="44"/>
        <v>3353.7529209621994</v>
      </c>
      <c r="AC37" s="811">
        <f t="shared" si="45"/>
        <v>4682.6873539518901</v>
      </c>
      <c r="AD37" s="813">
        <f t="shared" si="46"/>
        <v>350.91594501718225</v>
      </c>
      <c r="AE37" s="803"/>
      <c r="AF37" s="814">
        <f t="shared" si="47"/>
        <v>6.5229989846630687</v>
      </c>
      <c r="AG37" s="811">
        <f t="shared" si="48"/>
        <v>1.7221535830705925</v>
      </c>
      <c r="AH37" s="811">
        <f t="shared" si="49"/>
        <v>2.1574698516183046</v>
      </c>
      <c r="AI37" s="811">
        <f t="shared" si="50"/>
        <v>2.1886268903970501</v>
      </c>
      <c r="AJ37" s="811">
        <f t="shared" si="51"/>
        <v>4.3460967420153542</v>
      </c>
      <c r="AK37" s="811">
        <f t="shared" si="52"/>
        <v>6.0682503250859474</v>
      </c>
      <c r="AL37" s="813">
        <f t="shared" si="53"/>
        <v>0.45474865957712124</v>
      </c>
    </row>
    <row r="38" spans="1:38" s="803" customFormat="1" x14ac:dyDescent="0.25">
      <c r="A38" s="810">
        <v>2012</v>
      </c>
      <c r="B38" s="28" t="s">
        <v>80</v>
      </c>
      <c r="C38" s="29" t="s">
        <v>190</v>
      </c>
      <c r="D38" s="30">
        <v>179.8</v>
      </c>
      <c r="E38" s="31"/>
      <c r="F38" s="32"/>
      <c r="G38" s="32"/>
      <c r="H38" s="28"/>
      <c r="I38" s="28"/>
      <c r="J38" s="31"/>
      <c r="K38" s="32"/>
      <c r="L38" s="33"/>
      <c r="N38" s="810">
        <v>117308</v>
      </c>
      <c r="O38" s="811">
        <v>746969.85</v>
      </c>
      <c r="P38" s="811">
        <v>223922.68</v>
      </c>
      <c r="Q38" s="811">
        <v>300799.27</v>
      </c>
      <c r="R38" s="811">
        <v>282592.5</v>
      </c>
      <c r="S38" s="811">
        <v>583391.77</v>
      </c>
      <c r="T38" s="811">
        <v>807314.45</v>
      </c>
      <c r="U38" s="812">
        <v>-60344.6</v>
      </c>
      <c r="W38" s="27">
        <f t="shared" si="39"/>
        <v>652.43604004449389</v>
      </c>
      <c r="X38" s="811">
        <f t="shared" si="40"/>
        <v>4154.4485539488314</v>
      </c>
      <c r="Y38" s="811">
        <f t="shared" si="41"/>
        <v>1245.3986651835371</v>
      </c>
      <c r="Z38" s="811">
        <f t="shared" si="42"/>
        <v>1672.9659065628475</v>
      </c>
      <c r="AA38" s="811">
        <f t="shared" si="43"/>
        <v>1571.7046718576196</v>
      </c>
      <c r="AB38" s="811">
        <f t="shared" si="44"/>
        <v>3244.6705784204669</v>
      </c>
      <c r="AC38" s="811">
        <f t="shared" si="45"/>
        <v>4490.0692436040035</v>
      </c>
      <c r="AD38" s="813">
        <f t="shared" si="46"/>
        <v>-335.62068965517238</v>
      </c>
      <c r="AF38" s="814">
        <f t="shared" si="47"/>
        <v>6.367595134176697</v>
      </c>
      <c r="AG38" s="811">
        <f t="shared" si="48"/>
        <v>1.9088440686057215</v>
      </c>
      <c r="AH38" s="811">
        <f t="shared" si="49"/>
        <v>2.5641837726327279</v>
      </c>
      <c r="AI38" s="811">
        <f t="shared" si="50"/>
        <v>2.4089789272683877</v>
      </c>
      <c r="AJ38" s="811">
        <f t="shared" si="51"/>
        <v>4.9731626999011151</v>
      </c>
      <c r="AK38" s="811">
        <f t="shared" si="52"/>
        <v>6.8820067685068365</v>
      </c>
      <c r="AL38" s="813">
        <f t="shared" si="53"/>
        <v>-0.51441163433013948</v>
      </c>
    </row>
    <row r="39" spans="1:38" s="803" customFormat="1" x14ac:dyDescent="0.25">
      <c r="A39" s="810">
        <v>2012</v>
      </c>
      <c r="B39" s="29" t="s">
        <v>81</v>
      </c>
      <c r="C39" s="29" t="s">
        <v>190</v>
      </c>
      <c r="D39" s="30">
        <v>197.1</v>
      </c>
      <c r="E39" s="31"/>
      <c r="F39" s="32"/>
      <c r="G39" s="32"/>
      <c r="H39" s="28"/>
      <c r="I39" s="28"/>
      <c r="J39" s="31"/>
      <c r="K39" s="32"/>
      <c r="L39" s="33"/>
      <c r="N39" s="810">
        <v>134458</v>
      </c>
      <c r="O39" s="811">
        <v>785845.48</v>
      </c>
      <c r="P39" s="811">
        <v>237357</v>
      </c>
      <c r="Q39" s="811">
        <v>322126.96000000002</v>
      </c>
      <c r="R39" s="811">
        <v>248101.96</v>
      </c>
      <c r="S39" s="811">
        <v>570228.92000000004</v>
      </c>
      <c r="T39" s="811">
        <v>807585.92</v>
      </c>
      <c r="U39" s="812">
        <f t="shared" ref="U39:U44" si="54">O39-T39</f>
        <v>-21740.440000000061</v>
      </c>
      <c r="W39" s="27">
        <f t="shared" si="39"/>
        <v>682.18163368848298</v>
      </c>
      <c r="X39" s="811">
        <f t="shared" si="40"/>
        <v>3987.0394723490613</v>
      </c>
      <c r="Y39" s="811">
        <f t="shared" si="41"/>
        <v>1204.2465753424658</v>
      </c>
      <c r="Z39" s="811">
        <f t="shared" si="42"/>
        <v>1634.3326230339931</v>
      </c>
      <c r="AA39" s="811">
        <f t="shared" si="43"/>
        <v>1258.7618467782852</v>
      </c>
      <c r="AB39" s="811">
        <f t="shared" si="44"/>
        <v>2893.0944698122785</v>
      </c>
      <c r="AC39" s="811">
        <f t="shared" si="45"/>
        <v>4097.3410451547443</v>
      </c>
      <c r="AD39" s="813">
        <f t="shared" si="46"/>
        <v>-110.30157280568271</v>
      </c>
      <c r="AF39" s="814">
        <f t="shared" si="47"/>
        <v>5.8445423849826712</v>
      </c>
      <c r="AG39" s="811">
        <f t="shared" si="48"/>
        <v>1.7652873016109119</v>
      </c>
      <c r="AH39" s="811">
        <f t="shared" si="49"/>
        <v>2.3957440985289087</v>
      </c>
      <c r="AI39" s="811">
        <f t="shared" si="50"/>
        <v>1.8452004343363726</v>
      </c>
      <c r="AJ39" s="811">
        <f t="shared" si="51"/>
        <v>4.2409445328652815</v>
      </c>
      <c r="AK39" s="811">
        <f t="shared" si="52"/>
        <v>6.0062318344761936</v>
      </c>
      <c r="AL39" s="813">
        <f t="shared" si="53"/>
        <v>-0.1616894494935226</v>
      </c>
    </row>
    <row r="40" spans="1:38" s="803" customFormat="1" x14ac:dyDescent="0.25">
      <c r="A40" s="810">
        <v>2012</v>
      </c>
      <c r="B40" s="29" t="s">
        <v>82</v>
      </c>
      <c r="C40" s="29" t="s">
        <v>190</v>
      </c>
      <c r="D40" s="30">
        <v>200.2</v>
      </c>
      <c r="E40" s="31"/>
      <c r="F40" s="32"/>
      <c r="G40" s="32"/>
      <c r="H40" s="28"/>
      <c r="I40" s="28"/>
      <c r="J40" s="31"/>
      <c r="K40" s="32"/>
      <c r="L40" s="33"/>
      <c r="N40" s="810">
        <v>134069</v>
      </c>
      <c r="O40" s="811">
        <v>842160.63</v>
      </c>
      <c r="P40" s="811">
        <v>246350.31</v>
      </c>
      <c r="Q40" s="811">
        <v>334806.14</v>
      </c>
      <c r="R40" s="811">
        <v>226134.21</v>
      </c>
      <c r="S40" s="811">
        <f>R40+Q40</f>
        <v>560940.35</v>
      </c>
      <c r="T40" s="811">
        <f>S40+P40</f>
        <v>807290.65999999992</v>
      </c>
      <c r="U40" s="812">
        <f t="shared" si="54"/>
        <v>34869.970000000088</v>
      </c>
      <c r="W40" s="27">
        <f t="shared" si="39"/>
        <v>669.67532467532476</v>
      </c>
      <c r="X40" s="811">
        <f t="shared" si="40"/>
        <v>4206.596553446554</v>
      </c>
      <c r="Y40" s="811">
        <f t="shared" si="41"/>
        <v>1230.521028971029</v>
      </c>
      <c r="Z40" s="811">
        <f t="shared" si="42"/>
        <v>1672.3583416583417</v>
      </c>
      <c r="AA40" s="811">
        <f t="shared" si="43"/>
        <v>1129.5415084915085</v>
      </c>
      <c r="AB40" s="811">
        <f t="shared" si="44"/>
        <v>2801.8998501498504</v>
      </c>
      <c r="AC40" s="811">
        <f t="shared" si="45"/>
        <v>4032.4208791208789</v>
      </c>
      <c r="AD40" s="813">
        <f t="shared" si="46"/>
        <v>174.17567432567478</v>
      </c>
      <c r="AF40" s="814">
        <f t="shared" si="47"/>
        <v>6.2815462933265707</v>
      </c>
      <c r="AG40" s="811">
        <f t="shared" si="48"/>
        <v>1.8374889795553035</v>
      </c>
      <c r="AH40" s="811">
        <f t="shared" si="49"/>
        <v>2.497267377246045</v>
      </c>
      <c r="AI40" s="811">
        <f t="shared" si="50"/>
        <v>1.6867002066100292</v>
      </c>
      <c r="AJ40" s="811">
        <f t="shared" si="51"/>
        <v>4.1839675838560737</v>
      </c>
      <c r="AK40" s="811">
        <f t="shared" si="52"/>
        <v>6.0214565634113768</v>
      </c>
      <c r="AL40" s="813">
        <f t="shared" si="53"/>
        <v>0.26008972991519358</v>
      </c>
    </row>
    <row r="41" spans="1:38" s="803" customFormat="1" x14ac:dyDescent="0.25">
      <c r="A41" s="810">
        <v>2012</v>
      </c>
      <c r="B41" s="28" t="s">
        <v>83</v>
      </c>
      <c r="C41" s="29" t="s">
        <v>190</v>
      </c>
      <c r="D41" s="30">
        <v>191.5</v>
      </c>
      <c r="E41" s="31"/>
      <c r="F41" s="32"/>
      <c r="G41" s="32"/>
      <c r="H41" s="28"/>
      <c r="I41" s="28"/>
      <c r="J41" s="31"/>
      <c r="K41" s="32"/>
      <c r="L41" s="33"/>
      <c r="N41" s="810">
        <v>107389</v>
      </c>
      <c r="O41" s="811">
        <v>650594.07999999996</v>
      </c>
      <c r="P41" s="811">
        <v>205600.98</v>
      </c>
      <c r="Q41" s="811">
        <v>311002.53000000003</v>
      </c>
      <c r="R41" s="811">
        <v>208278.83</v>
      </c>
      <c r="S41" s="811">
        <f>R41+Q41</f>
        <v>519281.36</v>
      </c>
      <c r="T41" s="811">
        <f>S41+P41</f>
        <v>724882.34</v>
      </c>
      <c r="U41" s="812">
        <f t="shared" si="54"/>
        <v>-74288.260000000009</v>
      </c>
      <c r="W41" s="27">
        <f t="shared" si="39"/>
        <v>560.77806788511748</v>
      </c>
      <c r="X41" s="811">
        <f t="shared" si="40"/>
        <v>3397.3581201044385</v>
      </c>
      <c r="Y41" s="811">
        <f t="shared" si="41"/>
        <v>1073.6343603133159</v>
      </c>
      <c r="Z41" s="811">
        <f t="shared" si="42"/>
        <v>1624.0340992167103</v>
      </c>
      <c r="AA41" s="811">
        <f t="shared" si="43"/>
        <v>1087.6179112271541</v>
      </c>
      <c r="AB41" s="811">
        <f t="shared" si="44"/>
        <v>2711.6520104438641</v>
      </c>
      <c r="AC41" s="811">
        <f t="shared" si="45"/>
        <v>3785.2863707571801</v>
      </c>
      <c r="AD41" s="813">
        <f t="shared" si="46"/>
        <v>-387.92825065274155</v>
      </c>
      <c r="AF41" s="814">
        <f t="shared" si="47"/>
        <v>6.0582934937470316</v>
      </c>
      <c r="AG41" s="811">
        <f t="shared" si="48"/>
        <v>1.9145441339429552</v>
      </c>
      <c r="AH41" s="811">
        <f t="shared" si="49"/>
        <v>2.8960371173956365</v>
      </c>
      <c r="AI41" s="811">
        <f t="shared" si="50"/>
        <v>1.9394801143506317</v>
      </c>
      <c r="AJ41" s="811">
        <f t="shared" si="51"/>
        <v>4.8355172317462678</v>
      </c>
      <c r="AK41" s="811">
        <f t="shared" si="52"/>
        <v>6.7500613656892225</v>
      </c>
      <c r="AL41" s="813">
        <f t="shared" si="53"/>
        <v>-0.69176787194219158</v>
      </c>
    </row>
    <row r="42" spans="1:38" s="803" customFormat="1" x14ac:dyDescent="0.25">
      <c r="A42" s="810">
        <v>2012</v>
      </c>
      <c r="B42" s="28" t="s">
        <v>84</v>
      </c>
      <c r="C42" s="29" t="s">
        <v>190</v>
      </c>
      <c r="D42" s="30">
        <v>93.6</v>
      </c>
      <c r="E42" s="31"/>
      <c r="F42" s="32"/>
      <c r="G42" s="32"/>
      <c r="H42" s="28"/>
      <c r="I42" s="28"/>
      <c r="J42" s="31"/>
      <c r="K42" s="32"/>
      <c r="L42" s="33"/>
      <c r="N42" s="810">
        <v>49826</v>
      </c>
      <c r="O42" s="811">
        <v>320226.40000000002</v>
      </c>
      <c r="P42" s="811">
        <v>115241.95</v>
      </c>
      <c r="Q42" s="811">
        <v>165935.10999999999</v>
      </c>
      <c r="R42" s="811">
        <v>117227.4</v>
      </c>
      <c r="S42" s="811">
        <f>R42+Q42</f>
        <v>283162.51</v>
      </c>
      <c r="T42" s="811">
        <f>S42+P42</f>
        <v>398404.46</v>
      </c>
      <c r="U42" s="812">
        <f t="shared" si="54"/>
        <v>-78178.06</v>
      </c>
      <c r="W42" s="27">
        <f t="shared" si="39"/>
        <v>532.32905982905982</v>
      </c>
      <c r="X42" s="811">
        <f t="shared" si="40"/>
        <v>3421.2222222222226</v>
      </c>
      <c r="Y42" s="811">
        <f t="shared" si="41"/>
        <v>1231.2174145299145</v>
      </c>
      <c r="Z42" s="811">
        <f t="shared" si="42"/>
        <v>1772.8110042735043</v>
      </c>
      <c r="AA42" s="811">
        <f t="shared" si="43"/>
        <v>1252.4294871794873</v>
      </c>
      <c r="AB42" s="811">
        <f t="shared" si="44"/>
        <v>3025.2404914529916</v>
      </c>
      <c r="AC42" s="811">
        <f t="shared" si="45"/>
        <v>4256.4579059829066</v>
      </c>
      <c r="AD42" s="813">
        <f t="shared" si="46"/>
        <v>-835.23568376068374</v>
      </c>
      <c r="AF42" s="814">
        <f t="shared" si="47"/>
        <v>6.4268935896921286</v>
      </c>
      <c r="AG42" s="811">
        <f t="shared" si="48"/>
        <v>2.3128878497170153</v>
      </c>
      <c r="AH42" s="811">
        <f t="shared" si="49"/>
        <v>3.330291614819572</v>
      </c>
      <c r="AI42" s="811">
        <f t="shared" si="50"/>
        <v>2.3527355196082365</v>
      </c>
      <c r="AJ42" s="811">
        <f t="shared" si="51"/>
        <v>5.6830271344278094</v>
      </c>
      <c r="AK42" s="811">
        <f t="shared" si="52"/>
        <v>7.9959149841448243</v>
      </c>
      <c r="AL42" s="813">
        <f t="shared" si="53"/>
        <v>-1.5690213944526954</v>
      </c>
    </row>
    <row r="43" spans="1:38" s="803" customFormat="1" x14ac:dyDescent="0.25">
      <c r="A43" s="817">
        <v>2012</v>
      </c>
      <c r="B43" s="152" t="s">
        <v>196</v>
      </c>
      <c r="C43" s="152" t="s">
        <v>190</v>
      </c>
      <c r="D43" s="413">
        <v>118</v>
      </c>
      <c r="E43" s="414"/>
      <c r="F43" s="415"/>
      <c r="G43" s="415"/>
      <c r="H43" s="412"/>
      <c r="I43" s="412"/>
      <c r="J43" s="414"/>
      <c r="K43" s="415"/>
      <c r="L43" s="416"/>
      <c r="N43" s="817">
        <v>49929</v>
      </c>
      <c r="O43" s="818">
        <v>287167.40000000002</v>
      </c>
      <c r="P43" s="818">
        <v>117047.6</v>
      </c>
      <c r="Q43" s="818">
        <v>228043.78</v>
      </c>
      <c r="R43" s="818">
        <v>186217.63</v>
      </c>
      <c r="S43" s="818">
        <f>R43+Q43</f>
        <v>414261.41000000003</v>
      </c>
      <c r="T43" s="818">
        <f>S43+P43</f>
        <v>531309.01</v>
      </c>
      <c r="U43" s="819">
        <f t="shared" si="54"/>
        <v>-244141.61</v>
      </c>
      <c r="W43" s="411">
        <f t="shared" si="39"/>
        <v>423.12711864406782</v>
      </c>
      <c r="X43" s="818">
        <f t="shared" si="40"/>
        <v>2433.6220338983053</v>
      </c>
      <c r="Y43" s="818">
        <f t="shared" si="41"/>
        <v>991.92881355932207</v>
      </c>
      <c r="Z43" s="818">
        <f t="shared" si="42"/>
        <v>1932.5744067796611</v>
      </c>
      <c r="AA43" s="818">
        <f t="shared" si="43"/>
        <v>1578.1155084745762</v>
      </c>
      <c r="AB43" s="818">
        <f t="shared" si="44"/>
        <v>3510.6899152542373</v>
      </c>
      <c r="AC43" s="818">
        <f t="shared" si="45"/>
        <v>4502.6187288135598</v>
      </c>
      <c r="AD43" s="820">
        <f t="shared" si="46"/>
        <v>-2068.996694915254</v>
      </c>
      <c r="AF43" s="821">
        <f t="shared" si="47"/>
        <v>5.7515151515151519</v>
      </c>
      <c r="AG43" s="818">
        <f t="shared" si="48"/>
        <v>2.3442808788479641</v>
      </c>
      <c r="AH43" s="818">
        <f t="shared" si="49"/>
        <v>4.5673612529792305</v>
      </c>
      <c r="AI43" s="818">
        <f t="shared" si="50"/>
        <v>3.7296487011556412</v>
      </c>
      <c r="AJ43" s="818">
        <f t="shared" si="51"/>
        <v>8.2970099541348716</v>
      </c>
      <c r="AK43" s="818">
        <f t="shared" si="52"/>
        <v>10.641290832982836</v>
      </c>
      <c r="AL43" s="820">
        <f t="shared" si="53"/>
        <v>-4.8897756814676843</v>
      </c>
    </row>
    <row r="44" spans="1:38" s="803" customFormat="1" x14ac:dyDescent="0.25">
      <c r="A44" s="803">
        <v>2012</v>
      </c>
      <c r="B44" s="825" t="s">
        <v>219</v>
      </c>
      <c r="C44" s="803" t="s">
        <v>190</v>
      </c>
      <c r="D44" s="822">
        <f>SUM(D32:D43)</f>
        <v>1538.8</v>
      </c>
      <c r="E44" s="848"/>
      <c r="F44" s="823"/>
      <c r="G44" s="823"/>
      <c r="H44" s="825"/>
      <c r="I44" s="825"/>
      <c r="J44" s="848"/>
      <c r="K44" s="823"/>
      <c r="L44" s="823"/>
      <c r="N44" s="803">
        <f>SUM(N32:N43)</f>
        <v>983395</v>
      </c>
      <c r="O44" s="824">
        <f>SUM(O32:O43)</f>
        <v>5968926.9900000012</v>
      </c>
      <c r="P44" s="824">
        <f>SUM(P32:P43)</f>
        <v>1966816.94</v>
      </c>
      <c r="Q44" s="824">
        <f>SUM(Q32:Q43)</f>
        <v>2667899.3999999994</v>
      </c>
      <c r="R44" s="824">
        <f>SUM(R32:R43)</f>
        <v>2216646.4699999997</v>
      </c>
      <c r="S44" s="824">
        <f>R44+Q44</f>
        <v>4884545.8699999992</v>
      </c>
      <c r="T44" s="824">
        <f>S44+P44</f>
        <v>6851362.8099999987</v>
      </c>
      <c r="U44" s="741">
        <f t="shared" si="54"/>
        <v>-882435.8199999975</v>
      </c>
      <c r="W44" s="825">
        <f t="shared" si="39"/>
        <v>639.066155445802</v>
      </c>
      <c r="X44" s="824">
        <f t="shared" si="40"/>
        <v>3878.9491746815711</v>
      </c>
      <c r="Y44" s="824">
        <f t="shared" si="41"/>
        <v>1278.1498180400313</v>
      </c>
      <c r="Z44" s="824">
        <f t="shared" si="42"/>
        <v>1733.7531842994538</v>
      </c>
      <c r="AA44" s="824">
        <f t="shared" si="43"/>
        <v>1440.5032947751492</v>
      </c>
      <c r="AB44" s="824">
        <f t="shared" si="44"/>
        <v>3174.2564790746032</v>
      </c>
      <c r="AC44" s="824">
        <f t="shared" si="45"/>
        <v>4452.4062971146341</v>
      </c>
      <c r="AD44" s="824">
        <f t="shared" si="46"/>
        <v>-573.45712243306309</v>
      </c>
      <c r="AF44" s="824">
        <f t="shared" si="47"/>
        <v>6.069714600948755</v>
      </c>
      <c r="AG44" s="824">
        <f t="shared" si="48"/>
        <v>2.0000273948921845</v>
      </c>
      <c r="AH44" s="824">
        <f t="shared" si="49"/>
        <v>2.7129478998774648</v>
      </c>
      <c r="AI44" s="824">
        <f t="shared" si="50"/>
        <v>2.2540753918822038</v>
      </c>
      <c r="AJ44" s="824">
        <f t="shared" si="51"/>
        <v>4.9670232917596682</v>
      </c>
      <c r="AK44" s="824">
        <f t="shared" si="52"/>
        <v>6.9670506866518522</v>
      </c>
      <c r="AL44" s="824">
        <f t="shared" si="53"/>
        <v>-0.89733608570309742</v>
      </c>
    </row>
    <row r="45" spans="1:38" s="803" customFormat="1" x14ac:dyDescent="0.25">
      <c r="B45" s="825"/>
      <c r="D45" s="822"/>
      <c r="E45" s="848"/>
      <c r="F45" s="823"/>
      <c r="G45" s="823"/>
      <c r="H45" s="825"/>
      <c r="I45" s="825"/>
      <c r="J45" s="848"/>
      <c r="K45" s="823"/>
      <c r="L45" s="823"/>
      <c r="O45" s="824"/>
      <c r="P45" s="824"/>
      <c r="Q45" s="824"/>
      <c r="R45" s="824"/>
      <c r="S45" s="824"/>
      <c r="T45" s="824"/>
      <c r="U45" s="741"/>
      <c r="W45" s="825"/>
      <c r="X45" s="824"/>
      <c r="Y45" s="824"/>
      <c r="Z45" s="824"/>
      <c r="AA45" s="824"/>
      <c r="AB45" s="824"/>
      <c r="AC45" s="824"/>
      <c r="AD45" s="824"/>
      <c r="AF45" s="824"/>
      <c r="AG45" s="824"/>
      <c r="AH45" s="824"/>
      <c r="AI45" s="824"/>
      <c r="AJ45" s="824"/>
      <c r="AK45" s="824"/>
      <c r="AL45" s="824"/>
    </row>
    <row r="46" spans="1:38" x14ac:dyDescent="0.25">
      <c r="A46" s="790" t="s">
        <v>218</v>
      </c>
      <c r="B46" s="791" t="s">
        <v>0</v>
      </c>
      <c r="C46" s="791" t="s">
        <v>1</v>
      </c>
      <c r="D46" s="791" t="s">
        <v>2</v>
      </c>
      <c r="E46" s="792" t="s">
        <v>3</v>
      </c>
      <c r="F46" s="793" t="s">
        <v>4</v>
      </c>
      <c r="G46" s="793" t="s">
        <v>5</v>
      </c>
      <c r="H46" s="791" t="s">
        <v>94</v>
      </c>
      <c r="I46" s="791" t="s">
        <v>7</v>
      </c>
      <c r="J46" s="792" t="s">
        <v>3</v>
      </c>
      <c r="K46" s="793" t="s">
        <v>8</v>
      </c>
      <c r="L46" s="794" t="s">
        <v>9</v>
      </c>
      <c r="N46" s="795" t="s">
        <v>10</v>
      </c>
      <c r="O46" s="796" t="s">
        <v>11</v>
      </c>
      <c r="P46" s="796" t="s">
        <v>12</v>
      </c>
      <c r="Q46" s="796" t="s">
        <v>13</v>
      </c>
      <c r="R46" s="796" t="s">
        <v>14</v>
      </c>
      <c r="S46" s="796" t="s">
        <v>15</v>
      </c>
      <c r="T46" s="796" t="s">
        <v>16</v>
      </c>
      <c r="U46" s="797" t="s">
        <v>17</v>
      </c>
      <c r="V46" s="7"/>
      <c r="W46" s="798" t="s">
        <v>10</v>
      </c>
      <c r="X46" s="796" t="s">
        <v>11</v>
      </c>
      <c r="Y46" s="796" t="s">
        <v>12</v>
      </c>
      <c r="Z46" s="796" t="s">
        <v>13</v>
      </c>
      <c r="AA46" s="796" t="s">
        <v>14</v>
      </c>
      <c r="AB46" s="796" t="s">
        <v>15</v>
      </c>
      <c r="AC46" s="796" t="s">
        <v>16</v>
      </c>
      <c r="AD46" s="799" t="s">
        <v>17</v>
      </c>
      <c r="AF46" s="801" t="s">
        <v>11</v>
      </c>
      <c r="AG46" s="796" t="s">
        <v>12</v>
      </c>
      <c r="AH46" s="796" t="s">
        <v>13</v>
      </c>
      <c r="AI46" s="796" t="s">
        <v>14</v>
      </c>
      <c r="AJ46" s="796" t="s">
        <v>15</v>
      </c>
      <c r="AK46" s="796" t="s">
        <v>16</v>
      </c>
      <c r="AL46" s="799" t="s">
        <v>17</v>
      </c>
    </row>
    <row r="47" spans="1:38" s="69" customFormat="1" x14ac:dyDescent="0.25">
      <c r="A47" s="829">
        <v>2012</v>
      </c>
      <c r="B47" s="86" t="s">
        <v>191</v>
      </c>
      <c r="C47" s="86" t="s">
        <v>204</v>
      </c>
      <c r="D47" s="86">
        <v>99.5</v>
      </c>
      <c r="E47" s="86"/>
      <c r="F47" s="86"/>
      <c r="G47" s="86"/>
      <c r="H47" s="86"/>
      <c r="I47" s="86"/>
      <c r="J47" s="86"/>
      <c r="K47" s="86"/>
      <c r="L47" s="830"/>
      <c r="N47" s="829">
        <v>71735</v>
      </c>
      <c r="O47" s="831">
        <v>492982.17</v>
      </c>
      <c r="P47" s="831">
        <v>263215.84000000003</v>
      </c>
      <c r="Q47" s="831">
        <v>183890.07</v>
      </c>
      <c r="R47" s="831">
        <v>177738.94</v>
      </c>
      <c r="S47" s="831">
        <f t="shared" ref="S47:S59" si="55">R47+Q47</f>
        <v>361629.01</v>
      </c>
      <c r="T47" s="831">
        <f t="shared" ref="T47:T59" si="56">S47+P47</f>
        <v>624844.85000000009</v>
      </c>
      <c r="U47" s="805">
        <f t="shared" ref="U47:U59" si="57">O47-T47</f>
        <v>-131862.68000000011</v>
      </c>
      <c r="W47" s="430">
        <f t="shared" ref="W47:W59" si="58">N47/D47</f>
        <v>720.9547738693467</v>
      </c>
      <c r="X47" s="831">
        <f t="shared" ref="X47:X59" si="59">O47/D47</f>
        <v>4954.5946733668343</v>
      </c>
      <c r="Y47" s="831">
        <f t="shared" ref="Y47:Y59" si="60">P47/D47</f>
        <v>2645.3853266331662</v>
      </c>
      <c r="Z47" s="831">
        <f t="shared" ref="Z47:Z59" si="61">Q47/D47</f>
        <v>1848.1414070351759</v>
      </c>
      <c r="AA47" s="831">
        <f t="shared" ref="AA47:AA59" si="62">R47/D47</f>
        <v>1786.3210050251257</v>
      </c>
      <c r="AB47" s="831">
        <f t="shared" ref="AB47:AB58" si="63">AA47+Z47</f>
        <v>3634.4624120603016</v>
      </c>
      <c r="AC47" s="831">
        <f t="shared" ref="AC47:AC58" si="64">AB47+Y47</f>
        <v>6279.8477386934683</v>
      </c>
      <c r="AD47" s="832">
        <f t="shared" ref="AD47:AD58" si="65">X47-AC47</f>
        <v>-1325.253065326634</v>
      </c>
      <c r="AF47" s="833">
        <f t="shared" ref="AF47:AF59" si="66">O47/N47</f>
        <v>6.8722683487837175</v>
      </c>
      <c r="AG47" s="831">
        <f t="shared" ref="AG47:AG59" si="67">P47/N47</f>
        <v>3.6692805464557052</v>
      </c>
      <c r="AH47" s="831">
        <f t="shared" ref="AH47:AH59" si="68">Q47/N47</f>
        <v>2.563463720638461</v>
      </c>
      <c r="AI47" s="831">
        <f t="shared" ref="AI47:AI59" si="69">R47/N47</f>
        <v>2.4777157593922077</v>
      </c>
      <c r="AJ47" s="831">
        <f t="shared" ref="AJ47:AJ58" si="70">AI47+AH47</f>
        <v>5.0411794800306691</v>
      </c>
      <c r="AK47" s="831">
        <f t="shared" ref="AK47:AK58" si="71">AJ47+AG47</f>
        <v>8.7104600264863734</v>
      </c>
      <c r="AL47" s="832">
        <f t="shared" ref="AL47:AL58" si="72">AG47-AK47</f>
        <v>-5.0411794800306682</v>
      </c>
    </row>
    <row r="48" spans="1:38" s="69" customFormat="1" x14ac:dyDescent="0.25">
      <c r="A48" s="834">
        <v>2012</v>
      </c>
      <c r="B48" s="101" t="s">
        <v>192</v>
      </c>
      <c r="C48" s="102" t="s">
        <v>204</v>
      </c>
      <c r="D48" s="103">
        <v>64.7</v>
      </c>
      <c r="E48" s="104"/>
      <c r="F48" s="105"/>
      <c r="G48" s="105"/>
      <c r="H48" s="101"/>
      <c r="I48" s="101"/>
      <c r="J48" s="104"/>
      <c r="K48" s="105"/>
      <c r="L48" s="112"/>
      <c r="N48" s="834">
        <v>52580</v>
      </c>
      <c r="O48" s="836">
        <v>268083.45</v>
      </c>
      <c r="P48" s="836">
        <v>185042</v>
      </c>
      <c r="Q48" s="836">
        <v>110542.39999999999</v>
      </c>
      <c r="R48" s="836">
        <v>118018.01</v>
      </c>
      <c r="S48" s="836">
        <f t="shared" si="55"/>
        <v>228560.40999999997</v>
      </c>
      <c r="T48" s="836">
        <f t="shared" si="56"/>
        <v>413602.41</v>
      </c>
      <c r="U48" s="812">
        <f t="shared" si="57"/>
        <v>-145518.95999999996</v>
      </c>
      <c r="W48" s="100">
        <f t="shared" si="58"/>
        <v>812.67387944358575</v>
      </c>
      <c r="X48" s="836">
        <f t="shared" si="59"/>
        <v>4143.4845440494591</v>
      </c>
      <c r="Y48" s="836">
        <f t="shared" si="60"/>
        <v>2860</v>
      </c>
      <c r="Z48" s="836">
        <f t="shared" si="61"/>
        <v>1708.5378670788252</v>
      </c>
      <c r="AA48" s="836">
        <f t="shared" si="62"/>
        <v>1824.0805255023183</v>
      </c>
      <c r="AB48" s="836">
        <f t="shared" si="63"/>
        <v>3532.6183925811438</v>
      </c>
      <c r="AC48" s="836">
        <f t="shared" si="64"/>
        <v>6392.6183925811438</v>
      </c>
      <c r="AD48" s="837">
        <f t="shared" si="65"/>
        <v>-2249.1338485316846</v>
      </c>
      <c r="AF48" s="838">
        <f t="shared" si="66"/>
        <v>5.0985821605173074</v>
      </c>
      <c r="AG48" s="836">
        <f t="shared" si="67"/>
        <v>3.5192468619246862</v>
      </c>
      <c r="AH48" s="836">
        <f t="shared" si="68"/>
        <v>2.1023659186002281</v>
      </c>
      <c r="AI48" s="836">
        <f t="shared" si="69"/>
        <v>2.244541841004184</v>
      </c>
      <c r="AJ48" s="836">
        <f t="shared" si="70"/>
        <v>4.3469077596044121</v>
      </c>
      <c r="AK48" s="836">
        <f t="shared" si="71"/>
        <v>7.8661546215290983</v>
      </c>
      <c r="AL48" s="837">
        <f t="shared" si="72"/>
        <v>-4.3469077596044121</v>
      </c>
    </row>
    <row r="49" spans="1:38" s="69" customFormat="1" x14ac:dyDescent="0.25">
      <c r="A49" s="834">
        <v>2012</v>
      </c>
      <c r="B49" s="101" t="s">
        <v>193</v>
      </c>
      <c r="C49" s="102" t="s">
        <v>204</v>
      </c>
      <c r="D49" s="103">
        <v>45.4</v>
      </c>
      <c r="E49" s="104"/>
      <c r="F49" s="105"/>
      <c r="G49" s="105"/>
      <c r="H49" s="101"/>
      <c r="I49" s="101"/>
      <c r="J49" s="104"/>
      <c r="K49" s="105"/>
      <c r="L49" s="112"/>
      <c r="N49" s="834">
        <v>41415</v>
      </c>
      <c r="O49" s="836">
        <v>292476.11</v>
      </c>
      <c r="P49" s="836">
        <v>156620.60999999999</v>
      </c>
      <c r="Q49" s="836">
        <v>86851.26</v>
      </c>
      <c r="R49" s="836">
        <v>92777.08</v>
      </c>
      <c r="S49" s="836">
        <f t="shared" si="55"/>
        <v>179628.34</v>
      </c>
      <c r="T49" s="836">
        <f t="shared" si="56"/>
        <v>336248.94999999995</v>
      </c>
      <c r="U49" s="812">
        <f t="shared" si="57"/>
        <v>-43772.839999999967</v>
      </c>
      <c r="W49" s="100">
        <f t="shared" si="58"/>
        <v>912.22466960352426</v>
      </c>
      <c r="X49" s="836">
        <f t="shared" si="59"/>
        <v>6442.2050660792947</v>
      </c>
      <c r="Y49" s="836">
        <f t="shared" si="60"/>
        <v>3449.7931718061673</v>
      </c>
      <c r="Z49" s="836">
        <f t="shared" si="61"/>
        <v>1913.0233480176212</v>
      </c>
      <c r="AA49" s="836">
        <f t="shared" si="62"/>
        <v>2043.5480176211454</v>
      </c>
      <c r="AB49" s="836">
        <f t="shared" si="63"/>
        <v>3956.5713656387666</v>
      </c>
      <c r="AC49" s="836">
        <f t="shared" si="64"/>
        <v>7406.3645374449334</v>
      </c>
      <c r="AD49" s="837">
        <f t="shared" si="65"/>
        <v>-964.15947136563864</v>
      </c>
      <c r="AF49" s="838">
        <f t="shared" si="66"/>
        <v>7.06208161294217</v>
      </c>
      <c r="AG49" s="836">
        <f t="shared" si="67"/>
        <v>3.7817363274176019</v>
      </c>
      <c r="AH49" s="836">
        <f t="shared" si="68"/>
        <v>2.0970967040927198</v>
      </c>
      <c r="AI49" s="836">
        <f t="shared" si="69"/>
        <v>2.2401806108897744</v>
      </c>
      <c r="AJ49" s="836">
        <f t="shared" si="70"/>
        <v>4.3372773149824937</v>
      </c>
      <c r="AK49" s="836">
        <f t="shared" si="71"/>
        <v>8.1190136424000947</v>
      </c>
      <c r="AL49" s="837">
        <f t="shared" si="72"/>
        <v>-4.3372773149824928</v>
      </c>
    </row>
    <row r="50" spans="1:38" s="69" customFormat="1" x14ac:dyDescent="0.25">
      <c r="A50" s="834">
        <v>2012</v>
      </c>
      <c r="B50" s="101" t="s">
        <v>194</v>
      </c>
      <c r="C50" s="102" t="s">
        <v>204</v>
      </c>
      <c r="D50" s="103">
        <v>90.8</v>
      </c>
      <c r="E50" s="104"/>
      <c r="F50" s="105"/>
      <c r="G50" s="105"/>
      <c r="H50" s="101"/>
      <c r="I50" s="101"/>
      <c r="J50" s="104"/>
      <c r="K50" s="105"/>
      <c r="L50" s="112"/>
      <c r="N50" s="834">
        <v>97805</v>
      </c>
      <c r="O50" s="836">
        <v>414998.69</v>
      </c>
      <c r="P50" s="836">
        <v>213952.97</v>
      </c>
      <c r="Q50" s="836">
        <v>173620.75</v>
      </c>
      <c r="R50" s="836">
        <v>184605.63</v>
      </c>
      <c r="S50" s="836">
        <f t="shared" si="55"/>
        <v>358226.38</v>
      </c>
      <c r="T50" s="836">
        <f t="shared" si="56"/>
        <v>572179.35</v>
      </c>
      <c r="U50" s="812">
        <f t="shared" si="57"/>
        <v>-157180.65999999997</v>
      </c>
      <c r="W50" s="100">
        <f t="shared" si="58"/>
        <v>1077.147577092511</v>
      </c>
      <c r="X50" s="836">
        <f t="shared" si="59"/>
        <v>4570.4701541850218</v>
      </c>
      <c r="Y50" s="836">
        <f t="shared" si="60"/>
        <v>2356.3102422907491</v>
      </c>
      <c r="Z50" s="836">
        <f t="shared" si="61"/>
        <v>1912.1227973568282</v>
      </c>
      <c r="AA50" s="836">
        <f t="shared" si="62"/>
        <v>2033.1016519823791</v>
      </c>
      <c r="AB50" s="836">
        <f t="shared" si="63"/>
        <v>3945.2244493392072</v>
      </c>
      <c r="AC50" s="836">
        <f t="shared" si="64"/>
        <v>6301.5346916299568</v>
      </c>
      <c r="AD50" s="837">
        <f t="shared" si="65"/>
        <v>-1731.064537444935</v>
      </c>
      <c r="AF50" s="838">
        <f t="shared" si="66"/>
        <v>4.243123459945811</v>
      </c>
      <c r="AG50" s="836">
        <f t="shared" si="67"/>
        <v>2.1875463422115433</v>
      </c>
      <c r="AH50" s="836">
        <f t="shared" si="68"/>
        <v>1.77517253719135</v>
      </c>
      <c r="AI50" s="836">
        <f t="shared" si="69"/>
        <v>1.8874866315628036</v>
      </c>
      <c r="AJ50" s="836">
        <f t="shared" si="70"/>
        <v>3.6626591687541534</v>
      </c>
      <c r="AK50" s="836">
        <f t="shared" si="71"/>
        <v>5.8502055109656972</v>
      </c>
      <c r="AL50" s="837">
        <f t="shared" si="72"/>
        <v>-3.6626591687541539</v>
      </c>
    </row>
    <row r="51" spans="1:38" s="69" customFormat="1" x14ac:dyDescent="0.25">
      <c r="A51" s="834">
        <v>2012</v>
      </c>
      <c r="B51" s="101" t="s">
        <v>195</v>
      </c>
      <c r="C51" s="102" t="s">
        <v>204</v>
      </c>
      <c r="D51" s="103">
        <v>64.2</v>
      </c>
      <c r="E51" s="104"/>
      <c r="F51" s="105"/>
      <c r="G51" s="105"/>
      <c r="H51" s="101"/>
      <c r="I51" s="101"/>
      <c r="J51" s="104"/>
      <c r="K51" s="105"/>
      <c r="L51" s="112"/>
      <c r="N51" s="834">
        <v>55574</v>
      </c>
      <c r="O51" s="836">
        <v>255782.88</v>
      </c>
      <c r="P51" s="836">
        <v>115074.86</v>
      </c>
      <c r="Q51" s="836">
        <v>119890.39</v>
      </c>
      <c r="R51" s="836">
        <v>131969.79999999999</v>
      </c>
      <c r="S51" s="836">
        <f t="shared" si="55"/>
        <v>251860.19</v>
      </c>
      <c r="T51" s="836">
        <f t="shared" si="56"/>
        <v>366935.05</v>
      </c>
      <c r="U51" s="812">
        <f t="shared" si="57"/>
        <v>-111152.16999999998</v>
      </c>
      <c r="W51" s="100">
        <f t="shared" si="58"/>
        <v>865.63862928348908</v>
      </c>
      <c r="X51" s="836">
        <f t="shared" si="59"/>
        <v>3984.1570093457944</v>
      </c>
      <c r="Y51" s="836">
        <f t="shared" si="60"/>
        <v>1792.4433021806854</v>
      </c>
      <c r="Z51" s="836">
        <f t="shared" si="61"/>
        <v>1867.4515576323986</v>
      </c>
      <c r="AA51" s="836">
        <f t="shared" si="62"/>
        <v>2055.6043613707161</v>
      </c>
      <c r="AB51" s="836">
        <f t="shared" si="63"/>
        <v>3923.0559190031145</v>
      </c>
      <c r="AC51" s="836">
        <f t="shared" si="64"/>
        <v>5715.4992211837998</v>
      </c>
      <c r="AD51" s="837">
        <f t="shared" si="65"/>
        <v>-1731.3422118380054</v>
      </c>
      <c r="AF51" s="838">
        <f t="shared" si="66"/>
        <v>4.6025637888221107</v>
      </c>
      <c r="AG51" s="836">
        <f t="shared" si="67"/>
        <v>2.0706600208730701</v>
      </c>
      <c r="AH51" s="836">
        <f t="shared" si="68"/>
        <v>2.157310792816785</v>
      </c>
      <c r="AI51" s="836">
        <f t="shared" si="69"/>
        <v>2.3746680102206064</v>
      </c>
      <c r="AJ51" s="836">
        <f t="shared" si="70"/>
        <v>4.5319788030373918</v>
      </c>
      <c r="AK51" s="836">
        <f t="shared" si="71"/>
        <v>6.6026388239104623</v>
      </c>
      <c r="AL51" s="837">
        <f t="shared" si="72"/>
        <v>-4.5319788030373918</v>
      </c>
    </row>
    <row r="52" spans="1:38" s="849" customFormat="1" x14ac:dyDescent="0.25">
      <c r="A52" s="834">
        <v>2012</v>
      </c>
      <c r="B52" s="101" t="s">
        <v>85</v>
      </c>
      <c r="C52" s="102" t="s">
        <v>204</v>
      </c>
      <c r="D52" s="103">
        <v>56.8</v>
      </c>
      <c r="E52" s="104"/>
      <c r="F52" s="105"/>
      <c r="G52" s="105"/>
      <c r="H52" s="101"/>
      <c r="I52" s="101"/>
      <c r="J52" s="104"/>
      <c r="K52" s="105"/>
      <c r="L52" s="112"/>
      <c r="M52" s="69"/>
      <c r="N52" s="834">
        <v>52864</v>
      </c>
      <c r="O52" s="836">
        <v>345465.85</v>
      </c>
      <c r="P52" s="836">
        <v>116945.54</v>
      </c>
      <c r="Q52" s="836">
        <v>94739.76</v>
      </c>
      <c r="R52" s="836">
        <v>107271.11</v>
      </c>
      <c r="S52" s="836">
        <f t="shared" si="55"/>
        <v>202010.87</v>
      </c>
      <c r="T52" s="836">
        <f t="shared" si="56"/>
        <v>318956.40999999997</v>
      </c>
      <c r="U52" s="812">
        <f t="shared" si="57"/>
        <v>26509.440000000002</v>
      </c>
      <c r="V52" s="69"/>
      <c r="W52" s="100">
        <f t="shared" si="58"/>
        <v>930.70422535211276</v>
      </c>
      <c r="X52" s="836">
        <f t="shared" si="59"/>
        <v>6082.1452464788736</v>
      </c>
      <c r="Y52" s="836">
        <f t="shared" si="60"/>
        <v>2058.900352112676</v>
      </c>
      <c r="Z52" s="836">
        <f t="shared" si="61"/>
        <v>1667.9535211267605</v>
      </c>
      <c r="AA52" s="836">
        <f t="shared" si="62"/>
        <v>1888.5758802816902</v>
      </c>
      <c r="AB52" s="836">
        <f t="shared" si="63"/>
        <v>3556.5294014084507</v>
      </c>
      <c r="AC52" s="836">
        <f t="shared" si="64"/>
        <v>5615.4297535211263</v>
      </c>
      <c r="AD52" s="837">
        <f t="shared" si="65"/>
        <v>466.7154929577473</v>
      </c>
      <c r="AE52" s="69"/>
      <c r="AF52" s="838">
        <f t="shared" si="66"/>
        <v>6.5349926225786916</v>
      </c>
      <c r="AG52" s="836">
        <f t="shared" si="67"/>
        <v>2.2121962015738497</v>
      </c>
      <c r="AH52" s="836">
        <f t="shared" si="68"/>
        <v>1.7921413438256657</v>
      </c>
      <c r="AI52" s="836">
        <f t="shared" si="69"/>
        <v>2.0291901861380146</v>
      </c>
      <c r="AJ52" s="836">
        <f t="shared" si="70"/>
        <v>3.8213315299636803</v>
      </c>
      <c r="AK52" s="836">
        <f t="shared" si="71"/>
        <v>6.0335277315375304</v>
      </c>
      <c r="AL52" s="837">
        <f t="shared" si="72"/>
        <v>-3.8213315299636808</v>
      </c>
    </row>
    <row r="53" spans="1:38" s="849" customFormat="1" x14ac:dyDescent="0.25">
      <c r="A53" s="834">
        <v>2012</v>
      </c>
      <c r="B53" s="850" t="s">
        <v>80</v>
      </c>
      <c r="C53" s="850" t="s">
        <v>204</v>
      </c>
      <c r="D53" s="103">
        <v>59.4</v>
      </c>
      <c r="E53" s="104"/>
      <c r="F53" s="105"/>
      <c r="G53" s="105"/>
      <c r="H53" s="101"/>
      <c r="I53" s="101"/>
      <c r="J53" s="104"/>
      <c r="K53" s="105"/>
      <c r="L53" s="112"/>
      <c r="M53" s="69"/>
      <c r="N53" s="834">
        <v>58184</v>
      </c>
      <c r="O53" s="836">
        <v>237352.48</v>
      </c>
      <c r="P53" s="836">
        <v>128569.5</v>
      </c>
      <c r="Q53" s="836">
        <v>94695.13</v>
      </c>
      <c r="R53" s="836">
        <v>97417.4</v>
      </c>
      <c r="S53" s="836">
        <f t="shared" si="55"/>
        <v>192112.53</v>
      </c>
      <c r="T53" s="836">
        <f t="shared" si="56"/>
        <v>320682.03000000003</v>
      </c>
      <c r="U53" s="812">
        <f t="shared" si="57"/>
        <v>-83329.550000000017</v>
      </c>
      <c r="V53" s="69"/>
      <c r="W53" s="100">
        <f t="shared" si="58"/>
        <v>979.52861952861952</v>
      </c>
      <c r="X53" s="836">
        <f t="shared" si="59"/>
        <v>3995.832996632997</v>
      </c>
      <c r="Y53" s="836">
        <f t="shared" si="60"/>
        <v>2164.469696969697</v>
      </c>
      <c r="Z53" s="836">
        <f t="shared" si="61"/>
        <v>1594.1941077441079</v>
      </c>
      <c r="AA53" s="836">
        <f t="shared" si="62"/>
        <v>1640.0235690235691</v>
      </c>
      <c r="AB53" s="836">
        <f t="shared" si="63"/>
        <v>3234.2176767676769</v>
      </c>
      <c r="AC53" s="836">
        <f t="shared" si="64"/>
        <v>5398.6873737373735</v>
      </c>
      <c r="AD53" s="837">
        <f t="shared" si="65"/>
        <v>-1402.8543771043765</v>
      </c>
      <c r="AE53" s="69"/>
      <c r="AF53" s="838">
        <f t="shared" si="66"/>
        <v>4.0793427746459505</v>
      </c>
      <c r="AG53" s="836">
        <f t="shared" si="67"/>
        <v>2.2097054172968513</v>
      </c>
      <c r="AH53" s="836">
        <f t="shared" si="68"/>
        <v>1.6275115151931803</v>
      </c>
      <c r="AI53" s="836">
        <f t="shared" si="69"/>
        <v>1.6742987762958887</v>
      </c>
      <c r="AJ53" s="836">
        <f t="shared" si="70"/>
        <v>3.301810291489069</v>
      </c>
      <c r="AK53" s="836">
        <f t="shared" si="71"/>
        <v>5.5115157087859199</v>
      </c>
      <c r="AL53" s="837">
        <f t="shared" si="72"/>
        <v>-3.3018102914890686</v>
      </c>
    </row>
    <row r="54" spans="1:38" s="849" customFormat="1" x14ac:dyDescent="0.25">
      <c r="A54" s="834">
        <v>2012</v>
      </c>
      <c r="B54" s="850" t="s">
        <v>81</v>
      </c>
      <c r="C54" s="850" t="s">
        <v>204</v>
      </c>
      <c r="D54" s="103">
        <v>61.3</v>
      </c>
      <c r="E54" s="104"/>
      <c r="F54" s="105"/>
      <c r="G54" s="105"/>
      <c r="H54" s="101"/>
      <c r="I54" s="101"/>
      <c r="J54" s="104"/>
      <c r="K54" s="105"/>
      <c r="L54" s="112"/>
      <c r="M54" s="69"/>
      <c r="N54" s="834">
        <v>61387</v>
      </c>
      <c r="O54" s="836">
        <v>297574.92</v>
      </c>
      <c r="P54" s="836">
        <v>134169.81</v>
      </c>
      <c r="Q54" s="836">
        <v>96074.68</v>
      </c>
      <c r="R54" s="836">
        <v>80908.53</v>
      </c>
      <c r="S54" s="836">
        <f t="shared" si="55"/>
        <v>176983.21</v>
      </c>
      <c r="T54" s="836">
        <f t="shared" si="56"/>
        <v>311153.02</v>
      </c>
      <c r="U54" s="812">
        <f t="shared" si="57"/>
        <v>-13578.100000000035</v>
      </c>
      <c r="V54" s="69"/>
      <c r="W54" s="100">
        <f t="shared" si="58"/>
        <v>1001.4192495921696</v>
      </c>
      <c r="X54" s="836">
        <f t="shared" si="59"/>
        <v>4854.4032626427406</v>
      </c>
      <c r="Y54" s="836">
        <f t="shared" si="60"/>
        <v>2188.7407830342577</v>
      </c>
      <c r="Z54" s="836">
        <f t="shared" si="61"/>
        <v>1567.2867862969003</v>
      </c>
      <c r="AA54" s="836">
        <f t="shared" si="62"/>
        <v>1319.8781402936379</v>
      </c>
      <c r="AB54" s="836">
        <f t="shared" si="63"/>
        <v>2887.164926590538</v>
      </c>
      <c r="AC54" s="836">
        <f t="shared" si="64"/>
        <v>5075.9057096247961</v>
      </c>
      <c r="AD54" s="837">
        <f t="shared" si="65"/>
        <v>-221.50244698205552</v>
      </c>
      <c r="AE54" s="69"/>
      <c r="AF54" s="838">
        <f t="shared" si="66"/>
        <v>4.847523417010116</v>
      </c>
      <c r="AG54" s="836">
        <f t="shared" si="67"/>
        <v>2.1856388160359685</v>
      </c>
      <c r="AH54" s="836">
        <f t="shared" si="68"/>
        <v>1.5650655676283252</v>
      </c>
      <c r="AI54" s="836">
        <f t="shared" si="69"/>
        <v>1.3180075586036131</v>
      </c>
      <c r="AJ54" s="836">
        <f t="shared" si="70"/>
        <v>2.8830731262319382</v>
      </c>
      <c r="AK54" s="836">
        <f t="shared" si="71"/>
        <v>5.0687119422679068</v>
      </c>
      <c r="AL54" s="837">
        <f t="shared" si="72"/>
        <v>-2.8830731262319382</v>
      </c>
    </row>
    <row r="55" spans="1:38" s="849" customFormat="1" x14ac:dyDescent="0.25">
      <c r="A55" s="834">
        <v>2012</v>
      </c>
      <c r="B55" s="850" t="s">
        <v>82</v>
      </c>
      <c r="C55" s="850" t="s">
        <v>204</v>
      </c>
      <c r="D55" s="103">
        <v>59.9</v>
      </c>
      <c r="E55" s="104"/>
      <c r="F55" s="105"/>
      <c r="G55" s="105"/>
      <c r="H55" s="101"/>
      <c r="I55" s="101"/>
      <c r="J55" s="104"/>
      <c r="K55" s="105"/>
      <c r="L55" s="112"/>
      <c r="M55" s="69"/>
      <c r="N55" s="834">
        <v>67438</v>
      </c>
      <c r="O55" s="836">
        <v>342293.42</v>
      </c>
      <c r="P55" s="836">
        <v>126557.88</v>
      </c>
      <c r="Q55" s="836">
        <v>83053.7</v>
      </c>
      <c r="R55" s="836">
        <v>67319.05</v>
      </c>
      <c r="S55" s="836">
        <f t="shared" si="55"/>
        <v>150372.75</v>
      </c>
      <c r="T55" s="836">
        <f t="shared" si="56"/>
        <v>276930.63</v>
      </c>
      <c r="U55" s="812">
        <f t="shared" si="57"/>
        <v>65362.789999999979</v>
      </c>
      <c r="V55" s="69"/>
      <c r="W55" s="100">
        <f t="shared" si="58"/>
        <v>1125.8430717863105</v>
      </c>
      <c r="X55" s="836">
        <f t="shared" si="59"/>
        <v>5714.4143572621033</v>
      </c>
      <c r="Y55" s="836">
        <f t="shared" si="60"/>
        <v>2112.819365609349</v>
      </c>
      <c r="Z55" s="836">
        <f t="shared" si="61"/>
        <v>1386.5392320534224</v>
      </c>
      <c r="AA55" s="836">
        <f t="shared" si="62"/>
        <v>1123.8572621035059</v>
      </c>
      <c r="AB55" s="836">
        <f t="shared" si="63"/>
        <v>2510.3964941569284</v>
      </c>
      <c r="AC55" s="836">
        <f t="shared" si="64"/>
        <v>4623.2158597662774</v>
      </c>
      <c r="AD55" s="837">
        <f t="shared" si="65"/>
        <v>1091.1984974958259</v>
      </c>
      <c r="AE55" s="69"/>
      <c r="AF55" s="838">
        <f t="shared" si="66"/>
        <v>5.0756757317832673</v>
      </c>
      <c r="AG55" s="836">
        <f t="shared" si="67"/>
        <v>1.8766552981998281</v>
      </c>
      <c r="AH55" s="836">
        <f t="shared" si="68"/>
        <v>1.2315563925383315</v>
      </c>
      <c r="AI55" s="836">
        <f t="shared" si="69"/>
        <v>0.998236157655921</v>
      </c>
      <c r="AJ55" s="836">
        <f t="shared" si="70"/>
        <v>2.2297925501942526</v>
      </c>
      <c r="AK55" s="836">
        <f t="shared" si="71"/>
        <v>4.1064478483940805</v>
      </c>
      <c r="AL55" s="837">
        <f t="shared" si="72"/>
        <v>-2.2297925501942526</v>
      </c>
    </row>
    <row r="56" spans="1:38" s="849" customFormat="1" x14ac:dyDescent="0.25">
      <c r="A56" s="834">
        <v>2012</v>
      </c>
      <c r="B56" s="850" t="s">
        <v>83</v>
      </c>
      <c r="C56" s="850" t="s">
        <v>204</v>
      </c>
      <c r="D56" s="103">
        <v>71.900000000000006</v>
      </c>
      <c r="E56" s="104"/>
      <c r="F56" s="105"/>
      <c r="G56" s="105"/>
      <c r="H56" s="101"/>
      <c r="I56" s="101"/>
      <c r="J56" s="104"/>
      <c r="K56" s="105"/>
      <c r="L56" s="112"/>
      <c r="M56" s="69"/>
      <c r="N56" s="834">
        <v>71183</v>
      </c>
      <c r="O56" s="836">
        <v>358575.81</v>
      </c>
      <c r="P56" s="836">
        <v>143081.06</v>
      </c>
      <c r="Q56" s="836">
        <v>111819.19</v>
      </c>
      <c r="R56" s="836">
        <v>77270.14</v>
      </c>
      <c r="S56" s="836">
        <f t="shared" si="55"/>
        <v>189089.33000000002</v>
      </c>
      <c r="T56" s="836">
        <f t="shared" si="56"/>
        <v>332170.39</v>
      </c>
      <c r="U56" s="812">
        <f t="shared" si="57"/>
        <v>26405.419999999984</v>
      </c>
      <c r="V56" s="69"/>
      <c r="W56" s="100">
        <f t="shared" si="58"/>
        <v>990.02781641168281</v>
      </c>
      <c r="X56" s="836">
        <f t="shared" si="59"/>
        <v>4987.1461752433934</v>
      </c>
      <c r="Y56" s="836">
        <f t="shared" si="60"/>
        <v>1990.0008344923504</v>
      </c>
      <c r="Z56" s="836">
        <f t="shared" si="61"/>
        <v>1555.2043115438107</v>
      </c>
      <c r="AA56" s="836">
        <f t="shared" si="62"/>
        <v>1074.6890125173852</v>
      </c>
      <c r="AB56" s="836">
        <f t="shared" si="63"/>
        <v>2629.8933240611959</v>
      </c>
      <c r="AC56" s="836">
        <f t="shared" si="64"/>
        <v>4619.8941585535467</v>
      </c>
      <c r="AD56" s="837">
        <f t="shared" si="65"/>
        <v>367.25201668984664</v>
      </c>
      <c r="AE56" s="69"/>
      <c r="AF56" s="838">
        <f t="shared" si="66"/>
        <v>5.0373798519309387</v>
      </c>
      <c r="AG56" s="836">
        <f t="shared" si="67"/>
        <v>2.0100453760026973</v>
      </c>
      <c r="AH56" s="836">
        <f t="shared" si="68"/>
        <v>1.570869308683253</v>
      </c>
      <c r="AI56" s="836">
        <f t="shared" si="69"/>
        <v>1.0855139569841115</v>
      </c>
      <c r="AJ56" s="836">
        <f t="shared" si="70"/>
        <v>2.6563832656673645</v>
      </c>
      <c r="AK56" s="836">
        <f t="shared" si="71"/>
        <v>4.6664286416700618</v>
      </c>
      <c r="AL56" s="837">
        <f t="shared" si="72"/>
        <v>-2.6563832656673645</v>
      </c>
    </row>
    <row r="57" spans="1:38" s="849" customFormat="1" x14ac:dyDescent="0.25">
      <c r="A57" s="834">
        <v>2012</v>
      </c>
      <c r="B57" s="850" t="s">
        <v>84</v>
      </c>
      <c r="C57" s="102" t="s">
        <v>204</v>
      </c>
      <c r="D57" s="103">
        <v>96.4</v>
      </c>
      <c r="E57" s="104"/>
      <c r="F57" s="105"/>
      <c r="G57" s="105"/>
      <c r="H57" s="101"/>
      <c r="I57" s="101"/>
      <c r="J57" s="104"/>
      <c r="K57" s="105"/>
      <c r="L57" s="112"/>
      <c r="M57" s="69"/>
      <c r="N57" s="834">
        <v>77742</v>
      </c>
      <c r="O57" s="836">
        <v>510503.86</v>
      </c>
      <c r="P57" s="836">
        <v>192749.18</v>
      </c>
      <c r="Q57" s="836">
        <v>161657.67000000001</v>
      </c>
      <c r="R57" s="836">
        <v>126305.93</v>
      </c>
      <c r="S57" s="836">
        <f t="shared" si="55"/>
        <v>287963.59999999998</v>
      </c>
      <c r="T57" s="836">
        <f t="shared" si="56"/>
        <v>480712.77999999997</v>
      </c>
      <c r="U57" s="812">
        <f t="shared" si="57"/>
        <v>29791.080000000016</v>
      </c>
      <c r="V57" s="69"/>
      <c r="W57" s="100">
        <f t="shared" si="58"/>
        <v>806.45228215767634</v>
      </c>
      <c r="X57" s="836">
        <f t="shared" si="59"/>
        <v>5295.6831950207461</v>
      </c>
      <c r="Y57" s="836">
        <f t="shared" si="60"/>
        <v>1999.4728215767634</v>
      </c>
      <c r="Z57" s="836">
        <f t="shared" si="61"/>
        <v>1676.9467842323652</v>
      </c>
      <c r="AA57" s="836">
        <f t="shared" si="62"/>
        <v>1310.2274896265558</v>
      </c>
      <c r="AB57" s="836">
        <f t="shared" si="63"/>
        <v>2987.174273858921</v>
      </c>
      <c r="AC57" s="836">
        <f t="shared" si="64"/>
        <v>4986.6470954356846</v>
      </c>
      <c r="AD57" s="837">
        <f t="shared" si="65"/>
        <v>309.03609958506149</v>
      </c>
      <c r="AE57" s="69"/>
      <c r="AF57" s="838">
        <f t="shared" si="66"/>
        <v>6.5666417123305294</v>
      </c>
      <c r="AG57" s="836">
        <f t="shared" si="67"/>
        <v>2.4793442412080986</v>
      </c>
      <c r="AH57" s="836">
        <f t="shared" si="68"/>
        <v>2.0794122867947831</v>
      </c>
      <c r="AI57" s="836">
        <f t="shared" si="69"/>
        <v>1.6246807388541586</v>
      </c>
      <c r="AJ57" s="836">
        <f t="shared" si="70"/>
        <v>3.7040930256489419</v>
      </c>
      <c r="AK57" s="836">
        <f t="shared" si="71"/>
        <v>6.183437266857041</v>
      </c>
      <c r="AL57" s="837">
        <f t="shared" si="72"/>
        <v>-3.7040930256489424</v>
      </c>
    </row>
    <row r="58" spans="1:38" s="849" customFormat="1" x14ac:dyDescent="0.25">
      <c r="A58" s="839">
        <v>2012</v>
      </c>
      <c r="B58" s="851" t="s">
        <v>196</v>
      </c>
      <c r="C58" s="79" t="s">
        <v>204</v>
      </c>
      <c r="D58" s="80">
        <v>142.80000000000001</v>
      </c>
      <c r="E58" s="81"/>
      <c r="F58" s="82"/>
      <c r="G58" s="82"/>
      <c r="H58" s="78"/>
      <c r="I58" s="78"/>
      <c r="J58" s="81"/>
      <c r="K58" s="82"/>
      <c r="L58" s="83"/>
      <c r="M58" s="69"/>
      <c r="N58" s="839">
        <v>94127</v>
      </c>
      <c r="O58" s="841">
        <v>718953.51</v>
      </c>
      <c r="P58" s="841">
        <v>268047.51</v>
      </c>
      <c r="Q58" s="841">
        <v>264477.13</v>
      </c>
      <c r="R58" s="841">
        <v>226335.84</v>
      </c>
      <c r="S58" s="841">
        <f t="shared" si="55"/>
        <v>490812.97</v>
      </c>
      <c r="T58" s="841">
        <f t="shared" si="56"/>
        <v>758860.48</v>
      </c>
      <c r="U58" s="819">
        <f t="shared" si="57"/>
        <v>-39906.969999999972</v>
      </c>
      <c r="V58" s="69"/>
      <c r="W58" s="77">
        <f t="shared" si="58"/>
        <v>659.15266106442573</v>
      </c>
      <c r="X58" s="841">
        <f t="shared" si="59"/>
        <v>5034.6884453781513</v>
      </c>
      <c r="Y58" s="841">
        <f t="shared" si="60"/>
        <v>1877.0834033613444</v>
      </c>
      <c r="Z58" s="841">
        <f t="shared" si="61"/>
        <v>1852.0807422969187</v>
      </c>
      <c r="AA58" s="841">
        <f t="shared" si="62"/>
        <v>1584.9848739495797</v>
      </c>
      <c r="AB58" s="841">
        <f t="shared" si="63"/>
        <v>3437.0656162464984</v>
      </c>
      <c r="AC58" s="841">
        <f t="shared" si="64"/>
        <v>5314.149019607843</v>
      </c>
      <c r="AD58" s="842">
        <f t="shared" si="65"/>
        <v>-279.4605742296917</v>
      </c>
      <c r="AE58" s="69"/>
      <c r="AF58" s="843">
        <f t="shared" si="66"/>
        <v>7.638122005375716</v>
      </c>
      <c r="AG58" s="841">
        <f t="shared" si="67"/>
        <v>2.8477218013959864</v>
      </c>
      <c r="AH58" s="841">
        <f t="shared" si="68"/>
        <v>2.8097902833405932</v>
      </c>
      <c r="AI58" s="841">
        <f t="shared" si="69"/>
        <v>2.4045793449275976</v>
      </c>
      <c r="AJ58" s="841">
        <f t="shared" si="70"/>
        <v>5.2143696282681908</v>
      </c>
      <c r="AK58" s="841">
        <f t="shared" si="71"/>
        <v>8.0620914296641768</v>
      </c>
      <c r="AL58" s="842">
        <f t="shared" si="72"/>
        <v>-5.2143696282681908</v>
      </c>
    </row>
    <row r="59" spans="1:38" s="69" customFormat="1" x14ac:dyDescent="0.25">
      <c r="A59" s="69">
        <v>2012</v>
      </c>
      <c r="B59" s="852" t="s">
        <v>219</v>
      </c>
      <c r="C59" s="852" t="s">
        <v>204</v>
      </c>
      <c r="D59" s="852">
        <f>SUM(D47:D58)</f>
        <v>913.09999999999991</v>
      </c>
      <c r="E59" s="852"/>
      <c r="F59" s="853"/>
      <c r="G59" s="853"/>
      <c r="H59" s="852"/>
      <c r="I59" s="852"/>
      <c r="J59" s="852"/>
      <c r="K59" s="853"/>
      <c r="L59" s="853"/>
      <c r="N59" s="69">
        <f>SUM(N47:N58)</f>
        <v>802034</v>
      </c>
      <c r="O59" s="740">
        <f>SUM(O47:O58)</f>
        <v>4535043.1499999994</v>
      </c>
      <c r="P59" s="740">
        <f>SUM(P47:P58)</f>
        <v>2044026.7599999998</v>
      </c>
      <c r="Q59" s="740">
        <f>SUM(Q47:Q58)</f>
        <v>1581312.13</v>
      </c>
      <c r="R59" s="740">
        <f>SUM(R47:R58)</f>
        <v>1487937.46</v>
      </c>
      <c r="S59" s="740">
        <f t="shared" si="55"/>
        <v>3069249.59</v>
      </c>
      <c r="T59" s="740">
        <f t="shared" si="56"/>
        <v>5113276.3499999996</v>
      </c>
      <c r="U59" s="741">
        <f t="shared" si="57"/>
        <v>-578233.20000000019</v>
      </c>
      <c r="W59" s="434">
        <f t="shared" si="58"/>
        <v>878.36381557332174</v>
      </c>
      <c r="X59" s="740">
        <f t="shared" si="59"/>
        <v>4966.6445624794651</v>
      </c>
      <c r="Y59" s="740">
        <f t="shared" si="60"/>
        <v>2238.5573978753696</v>
      </c>
      <c r="Z59" s="740">
        <f t="shared" si="61"/>
        <v>1731.8060781951594</v>
      </c>
      <c r="AA59" s="740">
        <f t="shared" si="62"/>
        <v>1629.5449129339613</v>
      </c>
      <c r="AB59" s="740">
        <f>S59/D59</f>
        <v>3361.3509911291208</v>
      </c>
      <c r="AC59" s="740">
        <f>T59/D59</f>
        <v>5599.9083890044903</v>
      </c>
      <c r="AD59" s="740">
        <f>U59/D59</f>
        <v>-633.26382652502491</v>
      </c>
      <c r="AF59" s="740">
        <f t="shared" si="66"/>
        <v>5.6544275554402921</v>
      </c>
      <c r="AG59" s="740">
        <f t="shared" si="67"/>
        <v>2.548553752085323</v>
      </c>
      <c r="AH59" s="740">
        <f t="shared" si="68"/>
        <v>1.9716273000895224</v>
      </c>
      <c r="AI59" s="740">
        <f t="shared" si="69"/>
        <v>1.8552049663729966</v>
      </c>
      <c r="AJ59" s="740">
        <f>S59/N59</f>
        <v>3.8268322664625187</v>
      </c>
      <c r="AK59" s="740">
        <f>T59/N59</f>
        <v>6.3753860185478413</v>
      </c>
      <c r="AL59" s="740">
        <f>U59/N59</f>
        <v>-0.7209584631075493</v>
      </c>
    </row>
    <row r="60" spans="1:38" s="69" customFormat="1" x14ac:dyDescent="0.25">
      <c r="B60" s="852"/>
      <c r="C60" s="852"/>
      <c r="D60" s="852"/>
      <c r="E60" s="852"/>
      <c r="F60" s="853"/>
      <c r="G60" s="853"/>
      <c r="H60" s="852"/>
      <c r="I60" s="852"/>
      <c r="J60" s="852"/>
      <c r="K60" s="853"/>
      <c r="L60" s="853"/>
      <c r="O60" s="740"/>
      <c r="P60" s="740"/>
      <c r="Q60" s="740"/>
      <c r="R60" s="740"/>
      <c r="S60" s="740"/>
      <c r="T60" s="740"/>
      <c r="U60" s="741"/>
      <c r="W60" s="434"/>
      <c r="X60" s="740"/>
      <c r="Y60" s="740"/>
      <c r="Z60" s="740"/>
      <c r="AA60" s="740"/>
      <c r="AB60" s="740"/>
      <c r="AC60" s="740"/>
      <c r="AD60" s="740"/>
      <c r="AF60" s="740"/>
      <c r="AG60" s="740"/>
      <c r="AH60" s="740"/>
      <c r="AI60" s="740"/>
      <c r="AJ60" s="740"/>
      <c r="AK60" s="740"/>
      <c r="AL60" s="740"/>
    </row>
    <row r="62" spans="1:38" x14ac:dyDescent="0.25">
      <c r="A62" s="790" t="s">
        <v>218</v>
      </c>
      <c r="B62" s="791" t="s">
        <v>0</v>
      </c>
      <c r="C62" s="791" t="s">
        <v>1</v>
      </c>
      <c r="D62" s="791" t="s">
        <v>2</v>
      </c>
      <c r="E62" s="792" t="s">
        <v>3</v>
      </c>
      <c r="F62" s="793" t="s">
        <v>4</v>
      </c>
      <c r="G62" s="793" t="s">
        <v>5</v>
      </c>
      <c r="H62" s="791" t="s">
        <v>94</v>
      </c>
      <c r="I62" s="791" t="s">
        <v>7</v>
      </c>
      <c r="J62" s="792" t="s">
        <v>3</v>
      </c>
      <c r="K62" s="793" t="s">
        <v>8</v>
      </c>
      <c r="L62" s="794" t="s">
        <v>9</v>
      </c>
      <c r="N62" s="795" t="s">
        <v>10</v>
      </c>
      <c r="O62" s="796" t="s">
        <v>11</v>
      </c>
      <c r="P62" s="796" t="s">
        <v>12</v>
      </c>
      <c r="Q62" s="796" t="s">
        <v>13</v>
      </c>
      <c r="R62" s="796" t="s">
        <v>14</v>
      </c>
      <c r="S62" s="796" t="s">
        <v>15</v>
      </c>
      <c r="T62" s="796" t="s">
        <v>16</v>
      </c>
      <c r="U62" s="797" t="s">
        <v>17</v>
      </c>
      <c r="V62" s="7"/>
      <c r="W62" s="798" t="s">
        <v>10</v>
      </c>
      <c r="X62" s="796" t="s">
        <v>11</v>
      </c>
      <c r="Y62" s="796" t="s">
        <v>12</v>
      </c>
      <c r="Z62" s="796" t="s">
        <v>13</v>
      </c>
      <c r="AA62" s="796" t="s">
        <v>14</v>
      </c>
      <c r="AB62" s="796" t="s">
        <v>15</v>
      </c>
      <c r="AC62" s="796" t="s">
        <v>16</v>
      </c>
      <c r="AD62" s="799" t="s">
        <v>17</v>
      </c>
      <c r="AF62" s="801" t="s">
        <v>11</v>
      </c>
      <c r="AG62" s="796" t="s">
        <v>12</v>
      </c>
      <c r="AH62" s="796" t="s">
        <v>13</v>
      </c>
      <c r="AI62" s="796" t="s">
        <v>14</v>
      </c>
      <c r="AJ62" s="796" t="s">
        <v>15</v>
      </c>
      <c r="AK62" s="796" t="s">
        <v>16</v>
      </c>
      <c r="AL62" s="799" t="s">
        <v>17</v>
      </c>
    </row>
    <row r="63" spans="1:38" s="803" customFormat="1" x14ac:dyDescent="0.25">
      <c r="A63" s="802">
        <v>2012</v>
      </c>
      <c r="B63" s="418" t="s">
        <v>219</v>
      </c>
      <c r="C63" s="150" t="s">
        <v>190</v>
      </c>
      <c r="D63" s="419">
        <v>1538.8</v>
      </c>
      <c r="E63" s="855"/>
      <c r="F63" s="421"/>
      <c r="G63" s="421"/>
      <c r="H63" s="418"/>
      <c r="I63" s="418"/>
      <c r="J63" s="420"/>
      <c r="K63" s="421"/>
      <c r="L63" s="528"/>
      <c r="N63" s="802">
        <v>983395</v>
      </c>
      <c r="O63" s="804">
        <v>5968926.9900000002</v>
      </c>
      <c r="P63" s="804">
        <v>1966816.94</v>
      </c>
      <c r="Q63" s="804">
        <v>2667899.4</v>
      </c>
      <c r="R63" s="804">
        <v>2216646.4700000002</v>
      </c>
      <c r="S63" s="804">
        <f>R63+Q63</f>
        <v>4884545.87</v>
      </c>
      <c r="T63" s="804">
        <f>S63+P63</f>
        <v>6851362.8100000005</v>
      </c>
      <c r="U63" s="805">
        <f t="shared" ref="U63:U64" si="73">O63-T63</f>
        <v>-882435.8200000003</v>
      </c>
      <c r="W63" s="529">
        <f t="shared" ref="W63:W64" si="74">N63/D63</f>
        <v>639.066155445802</v>
      </c>
      <c r="X63" s="804">
        <f t="shared" ref="X63:X64" si="75">O63/D63</f>
        <v>3878.9491746815702</v>
      </c>
      <c r="Y63" s="804">
        <f t="shared" ref="Y63:Y64" si="76">P63/D63</f>
        <v>1278.1498180400313</v>
      </c>
      <c r="Z63" s="804">
        <f t="shared" ref="Z63:Z64" si="77">Q63/D63</f>
        <v>1733.753184299454</v>
      </c>
      <c r="AA63" s="804">
        <f t="shared" ref="AA63:AA64" si="78">R63/D63</f>
        <v>1440.5032947751497</v>
      </c>
      <c r="AB63" s="804">
        <f t="shared" ref="AB63" si="79">S63/D63</f>
        <v>3174.2564790746037</v>
      </c>
      <c r="AC63" s="804">
        <f t="shared" ref="AC63" si="80">T63/D63</f>
        <v>4452.406297114635</v>
      </c>
      <c r="AD63" s="806">
        <f t="shared" ref="AD63" si="81">U63/D63</f>
        <v>-573.45712243306491</v>
      </c>
      <c r="AF63" s="807">
        <f t="shared" ref="AF63:AF64" si="82">O63/N63</f>
        <v>6.0697146009487541</v>
      </c>
      <c r="AG63" s="804">
        <f t="shared" ref="AG63:AG64" si="83">P63/N63</f>
        <v>2.0000273948921845</v>
      </c>
      <c r="AH63" s="804">
        <f t="shared" ref="AH63:AH64" si="84">Q63/N63</f>
        <v>2.7129478998774652</v>
      </c>
      <c r="AI63" s="804">
        <f t="shared" ref="AI63:AI64" si="85">R63/N63</f>
        <v>2.2540753918822043</v>
      </c>
      <c r="AJ63" s="804">
        <f t="shared" ref="AJ63" si="86">S63/N63</f>
        <v>4.9670232917596691</v>
      </c>
      <c r="AK63" s="804">
        <f t="shared" ref="AK63" si="87">T63/N63</f>
        <v>6.9670506866518549</v>
      </c>
      <c r="AL63" s="806">
        <f t="shared" ref="AL63" si="88">U63/N63</f>
        <v>-0.89733608570310031</v>
      </c>
    </row>
    <row r="64" spans="1:38" s="69" customFormat="1" x14ac:dyDescent="0.25">
      <c r="A64" s="834">
        <v>2012</v>
      </c>
      <c r="B64" s="850" t="s">
        <v>219</v>
      </c>
      <c r="C64" s="850" t="s">
        <v>204</v>
      </c>
      <c r="D64" s="850">
        <v>913.1</v>
      </c>
      <c r="E64" s="856"/>
      <c r="F64" s="857"/>
      <c r="G64" s="857"/>
      <c r="H64" s="850"/>
      <c r="I64" s="850"/>
      <c r="J64" s="850"/>
      <c r="K64" s="857"/>
      <c r="L64" s="858"/>
      <c r="N64" s="834">
        <v>802034</v>
      </c>
      <c r="O64" s="836">
        <v>4535043.1500000004</v>
      </c>
      <c r="P64" s="836">
        <v>2044026.76</v>
      </c>
      <c r="Q64" s="836">
        <v>1581312.13</v>
      </c>
      <c r="R64" s="836">
        <v>1487937.46</v>
      </c>
      <c r="S64" s="836">
        <f t="shared" ref="S64" si="89">R64+Q64</f>
        <v>3069249.59</v>
      </c>
      <c r="T64" s="836">
        <f t="shared" ref="T64" si="90">S64+P64</f>
        <v>5113276.3499999996</v>
      </c>
      <c r="U64" s="812">
        <f t="shared" si="73"/>
        <v>-578233.19999999925</v>
      </c>
      <c r="W64" s="100">
        <f t="shared" si="74"/>
        <v>878.36381557332163</v>
      </c>
      <c r="X64" s="836">
        <f t="shared" si="75"/>
        <v>4966.644562479466</v>
      </c>
      <c r="Y64" s="836">
        <f t="shared" si="76"/>
        <v>2238.5573978753696</v>
      </c>
      <c r="Z64" s="836">
        <f t="shared" si="77"/>
        <v>1731.8060781951592</v>
      </c>
      <c r="AA64" s="836">
        <f t="shared" si="78"/>
        <v>1629.5449129339611</v>
      </c>
      <c r="AB64" s="836">
        <f>S64/D64</f>
        <v>3361.3509911291203</v>
      </c>
      <c r="AC64" s="836">
        <f>T64/D64</f>
        <v>5599.9083890044894</v>
      </c>
      <c r="AD64" s="837">
        <f>U64/D64</f>
        <v>-633.26382652502377</v>
      </c>
      <c r="AF64" s="838">
        <f t="shared" si="82"/>
        <v>5.6544275554402939</v>
      </c>
      <c r="AG64" s="836">
        <f t="shared" si="83"/>
        <v>2.548553752085323</v>
      </c>
      <c r="AH64" s="836">
        <f t="shared" si="84"/>
        <v>1.9716273000895224</v>
      </c>
      <c r="AI64" s="836">
        <f t="shared" si="85"/>
        <v>1.8552049663729966</v>
      </c>
      <c r="AJ64" s="836">
        <f>S64/N64</f>
        <v>3.8268322664625187</v>
      </c>
      <c r="AK64" s="836">
        <f>T64/N64</f>
        <v>6.3753860185478413</v>
      </c>
      <c r="AL64" s="837">
        <f>U64/N64</f>
        <v>-0.72095846310754808</v>
      </c>
    </row>
    <row r="66" spans="1:38" s="69" customFormat="1" x14ac:dyDescent="0.25">
      <c r="A66" s="790" t="s">
        <v>218</v>
      </c>
      <c r="B66" s="791" t="s">
        <v>0</v>
      </c>
      <c r="C66" s="791" t="s">
        <v>1</v>
      </c>
      <c r="D66" s="791" t="s">
        <v>2</v>
      </c>
      <c r="E66" s="792" t="s">
        <v>3</v>
      </c>
      <c r="F66" s="793" t="s">
        <v>4</v>
      </c>
      <c r="G66" s="793" t="s">
        <v>5</v>
      </c>
      <c r="H66" s="791" t="s">
        <v>94</v>
      </c>
      <c r="I66" s="791" t="s">
        <v>7</v>
      </c>
      <c r="J66" s="792" t="s">
        <v>3</v>
      </c>
      <c r="K66" s="793" t="s">
        <v>8</v>
      </c>
      <c r="L66" s="794" t="s">
        <v>9</v>
      </c>
      <c r="M66" s="129"/>
      <c r="N66" s="795" t="s">
        <v>10</v>
      </c>
      <c r="O66" s="796" t="s">
        <v>11</v>
      </c>
      <c r="P66" s="796" t="s">
        <v>12</v>
      </c>
      <c r="Q66" s="796" t="s">
        <v>13</v>
      </c>
      <c r="R66" s="796" t="s">
        <v>14</v>
      </c>
      <c r="S66" s="796" t="s">
        <v>15</v>
      </c>
      <c r="T66" s="796" t="s">
        <v>16</v>
      </c>
      <c r="U66" s="797" t="s">
        <v>17</v>
      </c>
      <c r="V66" s="7"/>
      <c r="W66" s="798" t="s">
        <v>10</v>
      </c>
      <c r="X66" s="796" t="s">
        <v>11</v>
      </c>
      <c r="Y66" s="796" t="s">
        <v>12</v>
      </c>
      <c r="Z66" s="796" t="s">
        <v>13</v>
      </c>
      <c r="AA66" s="796" t="s">
        <v>14</v>
      </c>
      <c r="AB66" s="796" t="s">
        <v>15</v>
      </c>
      <c r="AC66" s="796" t="s">
        <v>16</v>
      </c>
      <c r="AD66" s="799" t="s">
        <v>17</v>
      </c>
      <c r="AE66" s="800"/>
      <c r="AF66" s="801" t="s">
        <v>11</v>
      </c>
      <c r="AG66" s="796" t="s">
        <v>12</v>
      </c>
      <c r="AH66" s="796" t="s">
        <v>13</v>
      </c>
      <c r="AI66" s="796" t="s">
        <v>14</v>
      </c>
      <c r="AJ66" s="796" t="s">
        <v>15</v>
      </c>
      <c r="AK66" s="796" t="s">
        <v>16</v>
      </c>
      <c r="AL66" s="799" t="s">
        <v>17</v>
      </c>
    </row>
    <row r="67" spans="1:38" s="803" customFormat="1" x14ac:dyDescent="0.25">
      <c r="A67" s="802">
        <v>2011</v>
      </c>
      <c r="B67" s="150" t="s">
        <v>191</v>
      </c>
      <c r="C67" s="150" t="s">
        <v>190</v>
      </c>
      <c r="D67" s="419">
        <v>70</v>
      </c>
      <c r="E67" s="150"/>
      <c r="F67" s="421"/>
      <c r="G67" s="421"/>
      <c r="H67" s="150"/>
      <c r="I67" s="150"/>
      <c r="J67" s="150"/>
      <c r="K67" s="421"/>
      <c r="L67" s="528"/>
      <c r="N67" s="802">
        <v>18965</v>
      </c>
      <c r="O67" s="804">
        <v>138827.79999999999</v>
      </c>
      <c r="P67" s="804">
        <v>68055.429999999993</v>
      </c>
      <c r="Q67" s="804">
        <v>123875.98</v>
      </c>
      <c r="R67" s="804">
        <v>94270.48</v>
      </c>
      <c r="S67" s="804">
        <f>R67+Q67</f>
        <v>218146.46</v>
      </c>
      <c r="T67" s="804">
        <f>S67+P67</f>
        <v>286201.89</v>
      </c>
      <c r="U67" s="805">
        <f>O67-T67</f>
        <v>-147374.09000000003</v>
      </c>
      <c r="W67" s="529">
        <f>N67/D67</f>
        <v>270.92857142857144</v>
      </c>
      <c r="X67" s="804">
        <f>O67/D67</f>
        <v>1983.2542857142855</v>
      </c>
      <c r="Y67" s="804">
        <f>P67/D67</f>
        <v>972.22042857142844</v>
      </c>
      <c r="Z67" s="804">
        <f>Q67/D67</f>
        <v>1769.656857142857</v>
      </c>
      <c r="AA67" s="804">
        <f>R67/D67</f>
        <v>1346.7211428571427</v>
      </c>
      <c r="AB67" s="804">
        <f>S67/D67</f>
        <v>3116.3779999999997</v>
      </c>
      <c r="AC67" s="804">
        <f>T67/D67</f>
        <v>4088.5984285714289</v>
      </c>
      <c r="AD67" s="806">
        <f>U67/D67</f>
        <v>-2105.3441428571432</v>
      </c>
      <c r="AF67" s="807">
        <f>O67/N67</f>
        <v>7.3202109148431314</v>
      </c>
      <c r="AG67" s="804">
        <f>P67/N67</f>
        <v>3.5884750856841547</v>
      </c>
      <c r="AH67" s="804">
        <f>Q67/N67</f>
        <v>6.5318207223833378</v>
      </c>
      <c r="AI67" s="804">
        <f>R67/N67</f>
        <v>4.970760875296599</v>
      </c>
      <c r="AJ67" s="804">
        <f>S67/N67</f>
        <v>11.502581597679937</v>
      </c>
      <c r="AK67" s="804">
        <f>T67/N67</f>
        <v>15.091056683364092</v>
      </c>
      <c r="AL67" s="806">
        <f>U67/N67</f>
        <v>-7.7708457685209611</v>
      </c>
    </row>
    <row r="68" spans="1:38" s="803" customFormat="1" x14ac:dyDescent="0.25">
      <c r="A68" s="810">
        <v>2012</v>
      </c>
      <c r="B68" s="28" t="s">
        <v>191</v>
      </c>
      <c r="C68" s="29" t="s">
        <v>190</v>
      </c>
      <c r="D68" s="30">
        <v>110.7</v>
      </c>
      <c r="E68" s="31"/>
      <c r="F68" s="32"/>
      <c r="G68" s="32"/>
      <c r="H68" s="28"/>
      <c r="I68" s="28"/>
      <c r="J68" s="31"/>
      <c r="K68" s="32"/>
      <c r="L68" s="33"/>
      <c r="N68" s="810">
        <v>60224</v>
      </c>
      <c r="O68" s="811">
        <v>407372.92</v>
      </c>
      <c r="P68" s="811">
        <v>173936.11</v>
      </c>
      <c r="Q68" s="811">
        <v>221103.24</v>
      </c>
      <c r="R68" s="811">
        <v>183705.52</v>
      </c>
      <c r="S68" s="811">
        <f>R68+Q68</f>
        <v>404808.76</v>
      </c>
      <c r="T68" s="811">
        <f>S68+P68</f>
        <v>578744.87</v>
      </c>
      <c r="U68" s="812">
        <f>O68-T68</f>
        <v>-171371.95</v>
      </c>
      <c r="W68" s="27">
        <f>N68/D68</f>
        <v>544.02890695573626</v>
      </c>
      <c r="X68" s="811">
        <f>O68/D68</f>
        <v>3679.9721770551037</v>
      </c>
      <c r="Y68" s="811">
        <f>P68/D68</f>
        <v>1571.2385727190604</v>
      </c>
      <c r="Z68" s="811">
        <f>Q68/D68</f>
        <v>1997.3192411924117</v>
      </c>
      <c r="AA68" s="811">
        <f>R68/D68</f>
        <v>1659.4897922312555</v>
      </c>
      <c r="AB68" s="811">
        <f>S68/D68</f>
        <v>3656.8090334236676</v>
      </c>
      <c r="AC68" s="811">
        <f>T68/D68</f>
        <v>5228.047606142728</v>
      </c>
      <c r="AD68" s="813">
        <f>U68/D68</f>
        <v>-1548.0754290876243</v>
      </c>
      <c r="AF68" s="814">
        <f>O68/N68</f>
        <v>6.7642952975557913</v>
      </c>
      <c r="AG68" s="811">
        <f>P68/N68</f>
        <v>2.8881527298087137</v>
      </c>
      <c r="AH68" s="811">
        <f>Q68/N68</f>
        <v>3.671347635494155</v>
      </c>
      <c r="AI68" s="811">
        <f>R68/N68</f>
        <v>3.0503706163655684</v>
      </c>
      <c r="AJ68" s="811">
        <f>S68/N68</f>
        <v>6.7217182518597243</v>
      </c>
      <c r="AK68" s="811">
        <f>T68/N68</f>
        <v>9.609870981668438</v>
      </c>
      <c r="AL68" s="813">
        <f>U68/N68</f>
        <v>-2.8455756841126463</v>
      </c>
    </row>
    <row r="69" spans="1:38" s="51" customFormat="1" x14ac:dyDescent="0.2">
      <c r="A69" s="450">
        <v>2013</v>
      </c>
      <c r="B69" s="859" t="s">
        <v>191</v>
      </c>
      <c r="C69" s="859" t="s">
        <v>190</v>
      </c>
      <c r="D69" s="413">
        <v>44.2</v>
      </c>
      <c r="E69" s="413"/>
      <c r="F69" s="413"/>
      <c r="G69" s="414"/>
      <c r="H69" s="415"/>
      <c r="I69" s="415"/>
      <c r="J69" s="412"/>
      <c r="K69" s="412"/>
      <c r="L69" s="860"/>
      <c r="M69" s="861"/>
      <c r="N69" s="450">
        <v>13387</v>
      </c>
      <c r="O69" s="431">
        <v>145874.93</v>
      </c>
      <c r="P69" s="431">
        <v>48497.78</v>
      </c>
      <c r="Q69" s="431">
        <v>99034.96</v>
      </c>
      <c r="R69" s="431">
        <v>97050.43</v>
      </c>
      <c r="S69" s="431">
        <f>R69+Q69</f>
        <v>196085.39</v>
      </c>
      <c r="T69" s="431">
        <f>S69+P69</f>
        <v>244583.17</v>
      </c>
      <c r="U69" s="52">
        <f>O69-T69</f>
        <v>-98708.24000000002</v>
      </c>
      <c r="V69" s="23"/>
      <c r="W69" s="411">
        <f>N69/D69</f>
        <v>302.87330316742077</v>
      </c>
      <c r="X69" s="818">
        <f>O69/D69</f>
        <v>3300.3377828054295</v>
      </c>
      <c r="Y69" s="818">
        <f>P69/D69</f>
        <v>1097.2348416289592</v>
      </c>
      <c r="Z69" s="818">
        <f>Q69/D69</f>
        <v>2240.6099547511312</v>
      </c>
      <c r="AA69" s="818">
        <f>R69/D69</f>
        <v>2195.7110859728505</v>
      </c>
      <c r="AB69" s="818">
        <f>S69/D69</f>
        <v>4436.3210407239822</v>
      </c>
      <c r="AC69" s="818">
        <f>T69/D69</f>
        <v>5533.5558823529409</v>
      </c>
      <c r="AD69" s="820">
        <f>U69/D69</f>
        <v>-2233.2180995475114</v>
      </c>
      <c r="AE69" s="23"/>
      <c r="AF69" s="432">
        <f>O69/N69</f>
        <v>10.89676028983342</v>
      </c>
      <c r="AG69" s="431">
        <f>P69/N69</f>
        <v>3.6227519235078809</v>
      </c>
      <c r="AH69" s="431">
        <f>Q69/N69</f>
        <v>7.3978456711735268</v>
      </c>
      <c r="AI69" s="431">
        <f>R69/N69</f>
        <v>7.249602599536864</v>
      </c>
      <c r="AJ69" s="431">
        <f>AI69+AH69</f>
        <v>14.647448270710392</v>
      </c>
      <c r="AK69" s="431">
        <f>AJ69+AG69</f>
        <v>18.270200194218273</v>
      </c>
      <c r="AL69" s="52">
        <f>AF69-AK69</f>
        <v>-7.3734399043848526</v>
      </c>
    </row>
    <row r="70" spans="1:38" s="803" customFormat="1" x14ac:dyDescent="0.25">
      <c r="A70" s="803" t="s">
        <v>220</v>
      </c>
      <c r="B70" s="825" t="s">
        <v>191</v>
      </c>
      <c r="C70" s="803" t="s">
        <v>190</v>
      </c>
      <c r="D70" s="822">
        <f>SUM(D67:D69)</f>
        <v>224.89999999999998</v>
      </c>
      <c r="E70" s="848"/>
      <c r="F70" s="823"/>
      <c r="G70" s="823"/>
      <c r="H70" s="825"/>
      <c r="I70" s="825"/>
      <c r="J70" s="848"/>
      <c r="K70" s="823"/>
      <c r="L70" s="823"/>
      <c r="N70" s="803">
        <f>SUM(N67:N69)</f>
        <v>92576</v>
      </c>
      <c r="O70" s="824">
        <f>SUM(O67:O69)</f>
        <v>692075.64999999991</v>
      </c>
      <c r="P70" s="824">
        <f>SUM(P67:P69)</f>
        <v>290489.31999999995</v>
      </c>
      <c r="Q70" s="824">
        <f>SUM(Q67:Q69)</f>
        <v>444014.18</v>
      </c>
      <c r="R70" s="824">
        <f>SUM(R67:R69)</f>
        <v>375026.43</v>
      </c>
      <c r="S70" s="824">
        <f>R70+Q70</f>
        <v>819040.61</v>
      </c>
      <c r="T70" s="824">
        <f>S70+P70</f>
        <v>1109529.93</v>
      </c>
      <c r="U70" s="741">
        <f>O70-T70</f>
        <v>-417454.28</v>
      </c>
      <c r="W70" s="825">
        <f>N70/D70</f>
        <v>411.63183637172079</v>
      </c>
      <c r="X70" s="824">
        <f>O70/D70</f>
        <v>3077.2594486438416</v>
      </c>
      <c r="Y70" s="824">
        <f>P70/D70</f>
        <v>1291.6377056469541</v>
      </c>
      <c r="Z70" s="824">
        <f>Q70/D70</f>
        <v>1974.2738105824812</v>
      </c>
      <c r="AA70" s="824">
        <f>R70/D70</f>
        <v>1667.5252556691864</v>
      </c>
      <c r="AB70" s="824">
        <f>S70/D70</f>
        <v>3641.7990662516677</v>
      </c>
      <c r="AC70" s="824">
        <f>T70/D70</f>
        <v>4933.4367718986214</v>
      </c>
      <c r="AD70" s="824">
        <f>U70/D70</f>
        <v>-1856.1773232547803</v>
      </c>
      <c r="AF70" s="824">
        <f>O70/N70</f>
        <v>7.4757566755962657</v>
      </c>
      <c r="AG70" s="824">
        <f>P70/N70</f>
        <v>3.1378469581749044</v>
      </c>
      <c r="AH70" s="824">
        <f>Q70/N70</f>
        <v>4.796212625302454</v>
      </c>
      <c r="AI70" s="824">
        <f>R70/N70</f>
        <v>4.0510113852402352</v>
      </c>
      <c r="AJ70" s="824">
        <f>S70/N70</f>
        <v>8.8472240105426891</v>
      </c>
      <c r="AK70" s="824">
        <f>T70/N70</f>
        <v>11.985070968717594</v>
      </c>
      <c r="AL70" s="824">
        <f>U70/N70</f>
        <v>-4.5093142931213279</v>
      </c>
    </row>
    <row r="71" spans="1:38" s="803" customFormat="1" x14ac:dyDescent="0.25">
      <c r="B71" s="825"/>
      <c r="D71" s="822"/>
      <c r="E71" s="848"/>
      <c r="F71" s="823"/>
      <c r="G71" s="823"/>
      <c r="H71" s="825"/>
      <c r="I71" s="825"/>
      <c r="J71" s="848"/>
      <c r="K71" s="823"/>
      <c r="L71" s="823"/>
      <c r="O71" s="824"/>
      <c r="P71" s="824"/>
      <c r="Q71" s="824"/>
      <c r="R71" s="824"/>
      <c r="S71" s="824"/>
      <c r="T71" s="824"/>
      <c r="U71" s="741"/>
      <c r="W71" s="825"/>
      <c r="X71" s="824"/>
      <c r="Y71" s="824"/>
      <c r="Z71" s="824"/>
      <c r="AA71" s="824"/>
      <c r="AB71" s="824"/>
      <c r="AC71" s="824"/>
      <c r="AD71" s="824"/>
      <c r="AF71" s="824"/>
      <c r="AG71" s="824"/>
      <c r="AH71" s="824"/>
      <c r="AI71" s="824"/>
      <c r="AJ71" s="824"/>
      <c r="AK71" s="824"/>
      <c r="AL71" s="824"/>
    </row>
    <row r="72" spans="1:38" s="803" customFormat="1" x14ac:dyDescent="0.25">
      <c r="A72" s="862">
        <v>2011</v>
      </c>
      <c r="B72" s="150" t="s">
        <v>192</v>
      </c>
      <c r="C72" s="863" t="s">
        <v>190</v>
      </c>
      <c r="D72" s="419">
        <v>61.8</v>
      </c>
      <c r="E72" s="150"/>
      <c r="F72" s="421"/>
      <c r="G72" s="421"/>
      <c r="H72" s="150"/>
      <c r="I72" s="150"/>
      <c r="J72" s="150"/>
      <c r="K72" s="421"/>
      <c r="L72" s="528"/>
      <c r="N72" s="802">
        <v>26191</v>
      </c>
      <c r="O72" s="804">
        <v>206281.17</v>
      </c>
      <c r="P72" s="804">
        <v>91797.62</v>
      </c>
      <c r="Q72" s="804">
        <v>111339.58</v>
      </c>
      <c r="R72" s="804">
        <v>98071.62</v>
      </c>
      <c r="S72" s="804">
        <f>R72+Q72</f>
        <v>209411.20000000001</v>
      </c>
      <c r="T72" s="804">
        <f>S72+P72</f>
        <v>301208.82</v>
      </c>
      <c r="U72" s="805">
        <f>O72-T72</f>
        <v>-94927.65</v>
      </c>
      <c r="W72" s="529">
        <f>N72/D72</f>
        <v>423.80258899676375</v>
      </c>
      <c r="X72" s="804">
        <f>O72/D72</f>
        <v>3337.8830097087384</v>
      </c>
      <c r="Y72" s="804">
        <f>P72/D72</f>
        <v>1485.3983818770228</v>
      </c>
      <c r="Z72" s="804">
        <f>Q72/D72</f>
        <v>1801.6113268608415</v>
      </c>
      <c r="AA72" s="804">
        <f>R72/D72</f>
        <v>1586.9194174757281</v>
      </c>
      <c r="AB72" s="804">
        <f>S72/D72</f>
        <v>3388.53074433657</v>
      </c>
      <c r="AC72" s="804">
        <f>T72/D72</f>
        <v>4873.929126213593</v>
      </c>
      <c r="AD72" s="806">
        <f>U72/D72</f>
        <v>-1536.0461165048544</v>
      </c>
      <c r="AF72" s="807">
        <f>O72/N72</f>
        <v>7.876032606620595</v>
      </c>
      <c r="AG72" s="804">
        <f>P72/N72</f>
        <v>3.504929937764881</v>
      </c>
      <c r="AH72" s="804">
        <f>Q72/N72</f>
        <v>4.2510625787484253</v>
      </c>
      <c r="AI72" s="804">
        <f>R72/N72</f>
        <v>3.744477874078882</v>
      </c>
      <c r="AJ72" s="804">
        <f>S72/N72</f>
        <v>7.9955404528273073</v>
      </c>
      <c r="AK72" s="804">
        <f>T72/N72</f>
        <v>11.500470390592188</v>
      </c>
      <c r="AL72" s="806">
        <f>U72/N72</f>
        <v>-3.6244377839715929</v>
      </c>
    </row>
    <row r="73" spans="1:38" s="803" customFormat="1" x14ac:dyDescent="0.25">
      <c r="A73" s="817">
        <v>2012</v>
      </c>
      <c r="B73" s="412" t="s">
        <v>192</v>
      </c>
      <c r="C73" s="152" t="s">
        <v>190</v>
      </c>
      <c r="D73" s="413">
        <v>58.1</v>
      </c>
      <c r="E73" s="414"/>
      <c r="F73" s="415"/>
      <c r="G73" s="415"/>
      <c r="H73" s="412"/>
      <c r="I73" s="412"/>
      <c r="J73" s="414"/>
      <c r="K73" s="415"/>
      <c r="L73" s="416"/>
      <c r="N73" s="817">
        <v>29053</v>
      </c>
      <c r="O73" s="818">
        <v>148307.98000000001</v>
      </c>
      <c r="P73" s="818">
        <v>93628.34</v>
      </c>
      <c r="Q73" s="818">
        <v>111055.06</v>
      </c>
      <c r="R73" s="818">
        <v>96662.26</v>
      </c>
      <c r="S73" s="818">
        <f>R73+Q73</f>
        <v>207717.32</v>
      </c>
      <c r="T73" s="818">
        <f>S73+P73</f>
        <v>301345.66000000003</v>
      </c>
      <c r="U73" s="819">
        <f>O73-T73</f>
        <v>-153037.68000000002</v>
      </c>
      <c r="W73" s="411">
        <f>N73/D73</f>
        <v>500.05163511187607</v>
      </c>
      <c r="X73" s="818">
        <f>O73/D73</f>
        <v>2552.6330464716007</v>
      </c>
      <c r="Y73" s="818">
        <f>P73/D73</f>
        <v>1611.503270223752</v>
      </c>
      <c r="Z73" s="818">
        <f>Q73/D73</f>
        <v>1911.4468158347674</v>
      </c>
      <c r="AA73" s="818">
        <f>R73/D73</f>
        <v>1663.7222030981065</v>
      </c>
      <c r="AB73" s="818">
        <f>S73/D73</f>
        <v>3575.1690189328742</v>
      </c>
      <c r="AC73" s="818">
        <f>T73/D73</f>
        <v>5186.6722891566269</v>
      </c>
      <c r="AD73" s="820">
        <f>U73/D73</f>
        <v>-2634.0392426850262</v>
      </c>
      <c r="AF73" s="821">
        <f>O73/N73</f>
        <v>5.1047389254121782</v>
      </c>
      <c r="AG73" s="818">
        <f>P73/N73</f>
        <v>3.2226737342098923</v>
      </c>
      <c r="AH73" s="818">
        <f>Q73/N73</f>
        <v>3.8224988813547656</v>
      </c>
      <c r="AI73" s="818">
        <f>R73/N73</f>
        <v>3.3271008157505246</v>
      </c>
      <c r="AJ73" s="818">
        <f>S73/N73</f>
        <v>7.1495996971052902</v>
      </c>
      <c r="AK73" s="818">
        <f>T73/N73</f>
        <v>10.372273431315184</v>
      </c>
      <c r="AL73" s="820">
        <f>U73/N73</f>
        <v>-5.2675345059030052</v>
      </c>
    </row>
    <row r="74" spans="1:38" s="803" customFormat="1" x14ac:dyDescent="0.25">
      <c r="A74" s="803" t="s">
        <v>220</v>
      </c>
      <c r="B74" s="825" t="s">
        <v>192</v>
      </c>
      <c r="C74" s="803" t="s">
        <v>190</v>
      </c>
      <c r="D74" s="822">
        <f>SUM(D72:D73)</f>
        <v>119.9</v>
      </c>
      <c r="E74" s="848"/>
      <c r="F74" s="823"/>
      <c r="G74" s="823"/>
      <c r="H74" s="825"/>
      <c r="I74" s="825"/>
      <c r="J74" s="848"/>
      <c r="K74" s="823"/>
      <c r="L74" s="823"/>
      <c r="N74" s="803">
        <f>SUM(N72:N73)</f>
        <v>55244</v>
      </c>
      <c r="O74" s="824">
        <f>SUM(O72:O73)</f>
        <v>354589.15</v>
      </c>
      <c r="P74" s="824">
        <f>SUM(P72:P73)</f>
        <v>185425.96</v>
      </c>
      <c r="Q74" s="824">
        <f>SUM(Q72:Q73)</f>
        <v>222394.64</v>
      </c>
      <c r="R74" s="824">
        <f>SUM(R72:R73)</f>
        <v>194733.88</v>
      </c>
      <c r="S74" s="824">
        <f>R74+Q74</f>
        <v>417128.52</v>
      </c>
      <c r="T74" s="824">
        <f>S74+P74</f>
        <v>602554.48</v>
      </c>
      <c r="U74" s="741">
        <f>O74-T74</f>
        <v>-247965.32999999996</v>
      </c>
      <c r="W74" s="825">
        <f>N74/D74</f>
        <v>460.75062552126769</v>
      </c>
      <c r="X74" s="824">
        <f>O74/D74</f>
        <v>2957.3740617180983</v>
      </c>
      <c r="Y74" s="824">
        <f>P74/D74</f>
        <v>1546.5050875729773</v>
      </c>
      <c r="Z74" s="824">
        <f>Q74/D74</f>
        <v>1854.8343619683069</v>
      </c>
      <c r="AA74" s="824">
        <f>R74/D74</f>
        <v>1624.1357798165138</v>
      </c>
      <c r="AB74" s="824">
        <f>S74/D74</f>
        <v>3478.9701417848205</v>
      </c>
      <c r="AC74" s="824">
        <f>T74/D74</f>
        <v>5025.4752293577976</v>
      </c>
      <c r="AD74" s="824">
        <f>U74/D74</f>
        <v>-2068.1011676396993</v>
      </c>
      <c r="AF74" s="824">
        <f>O74/N74</f>
        <v>6.418600209977555</v>
      </c>
      <c r="AG74" s="824">
        <f>P74/N74</f>
        <v>3.3564904786040111</v>
      </c>
      <c r="AH74" s="824">
        <f>Q74/N74</f>
        <v>4.0256795308087758</v>
      </c>
      <c r="AI74" s="824">
        <f>R74/N74</f>
        <v>3.5249779161537904</v>
      </c>
      <c r="AJ74" s="824">
        <f>S74/N74</f>
        <v>7.5506574469625667</v>
      </c>
      <c r="AK74" s="824">
        <f>T74/N74</f>
        <v>10.907147925566576</v>
      </c>
      <c r="AL74" s="824">
        <f>U74/N74</f>
        <v>-4.4885477155890223</v>
      </c>
    </row>
    <row r="75" spans="1:38" s="803" customFormat="1" x14ac:dyDescent="0.25">
      <c r="B75" s="825"/>
      <c r="D75" s="822"/>
      <c r="E75" s="848"/>
      <c r="F75" s="823"/>
      <c r="G75" s="823"/>
      <c r="H75" s="825"/>
      <c r="I75" s="825"/>
      <c r="J75" s="848"/>
      <c r="K75" s="823"/>
      <c r="L75" s="823"/>
      <c r="O75" s="824"/>
      <c r="P75" s="824"/>
      <c r="Q75" s="824"/>
      <c r="R75" s="824"/>
      <c r="S75" s="824"/>
      <c r="T75" s="824"/>
      <c r="U75" s="741"/>
      <c r="W75" s="825"/>
      <c r="X75" s="824"/>
      <c r="Y75" s="824"/>
      <c r="Z75" s="824"/>
      <c r="AA75" s="824"/>
      <c r="AB75" s="824"/>
      <c r="AC75" s="824"/>
      <c r="AD75" s="824"/>
      <c r="AF75" s="824"/>
      <c r="AG75" s="824"/>
      <c r="AH75" s="824"/>
      <c r="AI75" s="824"/>
      <c r="AJ75" s="824"/>
      <c r="AK75" s="824"/>
      <c r="AL75" s="824"/>
    </row>
    <row r="76" spans="1:38" s="800" customFormat="1" x14ac:dyDescent="0.25">
      <c r="A76" s="862">
        <v>2011</v>
      </c>
      <c r="B76" s="150" t="s">
        <v>193</v>
      </c>
      <c r="C76" s="150" t="s">
        <v>190</v>
      </c>
      <c r="D76" s="419">
        <v>35.299999999999997</v>
      </c>
      <c r="E76" s="150"/>
      <c r="F76" s="421"/>
      <c r="G76" s="421"/>
      <c r="H76" s="150"/>
      <c r="I76" s="150"/>
      <c r="J76" s="150"/>
      <c r="K76" s="421"/>
      <c r="L76" s="528"/>
      <c r="M76" s="803"/>
      <c r="N76" s="802">
        <v>17700</v>
      </c>
      <c r="O76" s="804">
        <v>123010.17</v>
      </c>
      <c r="P76" s="804">
        <v>58803.9</v>
      </c>
      <c r="Q76" s="804">
        <v>66971.39</v>
      </c>
      <c r="R76" s="804">
        <v>65984.929999999993</v>
      </c>
      <c r="S76" s="804">
        <f>R76+Q76</f>
        <v>132956.32</v>
      </c>
      <c r="T76" s="804">
        <f>S76+P76</f>
        <v>191760.22</v>
      </c>
      <c r="U76" s="805">
        <f>O76-T76</f>
        <v>-68750.05</v>
      </c>
      <c r="V76" s="803"/>
      <c r="W76" s="529">
        <f>N76/D76</f>
        <v>501.41643059490087</v>
      </c>
      <c r="X76" s="804">
        <f>O76/D76</f>
        <v>3484.7073654390938</v>
      </c>
      <c r="Y76" s="804">
        <f>P76/D76</f>
        <v>1665.8328611898019</v>
      </c>
      <c r="Z76" s="804">
        <f>Q76/D76</f>
        <v>1897.2065155807368</v>
      </c>
      <c r="AA76" s="804">
        <f>R76/D76</f>
        <v>1869.2614730878186</v>
      </c>
      <c r="AB76" s="804">
        <f>S76/D76</f>
        <v>3766.4679886685558</v>
      </c>
      <c r="AC76" s="804">
        <f>T76/D76</f>
        <v>5432.3008498583577</v>
      </c>
      <c r="AD76" s="806">
        <f>U76/D76</f>
        <v>-1947.5934844192636</v>
      </c>
      <c r="AE76" s="803"/>
      <c r="AF76" s="807">
        <f>O76/N76</f>
        <v>6.9497271186440681</v>
      </c>
      <c r="AG76" s="804">
        <f>P76/N76</f>
        <v>3.3222542372881358</v>
      </c>
      <c r="AH76" s="804">
        <f>Q76/N76</f>
        <v>3.7836943502824858</v>
      </c>
      <c r="AI76" s="804">
        <f>R76/N76</f>
        <v>3.7279621468926551</v>
      </c>
      <c r="AJ76" s="804">
        <f>S76/N76</f>
        <v>7.5116564971751414</v>
      </c>
      <c r="AK76" s="804">
        <f>T76/N76</f>
        <v>10.833910734463277</v>
      </c>
      <c r="AL76" s="806">
        <f>U76/N76</f>
        <v>-3.8841836158192091</v>
      </c>
    </row>
    <row r="77" spans="1:38" s="800" customFormat="1" x14ac:dyDescent="0.25">
      <c r="A77" s="817">
        <v>2012</v>
      </c>
      <c r="B77" s="412" t="s">
        <v>193</v>
      </c>
      <c r="C77" s="152" t="s">
        <v>190</v>
      </c>
      <c r="D77" s="413">
        <v>26.9</v>
      </c>
      <c r="E77" s="414"/>
      <c r="F77" s="415"/>
      <c r="G77" s="415"/>
      <c r="H77" s="412"/>
      <c r="I77" s="412"/>
      <c r="J77" s="414"/>
      <c r="K77" s="415"/>
      <c r="L77" s="416"/>
      <c r="M77" s="803"/>
      <c r="N77" s="817">
        <v>18851</v>
      </c>
      <c r="O77" s="818">
        <v>135680.70000000001</v>
      </c>
      <c r="P77" s="818">
        <v>60281.02</v>
      </c>
      <c r="Q77" s="818">
        <v>53088.2</v>
      </c>
      <c r="R77" s="818">
        <v>52581.46</v>
      </c>
      <c r="S77" s="818">
        <f>R77+Q77</f>
        <v>105669.66</v>
      </c>
      <c r="T77" s="818">
        <f>S77+P77</f>
        <v>165950.68</v>
      </c>
      <c r="U77" s="819">
        <f>O77-T77</f>
        <v>-30269.979999999981</v>
      </c>
      <c r="V77" s="803"/>
      <c r="W77" s="411">
        <f>N77/D77</f>
        <v>700.7806691449814</v>
      </c>
      <c r="X77" s="818">
        <f>O77/D77</f>
        <v>5043.8921933085512</v>
      </c>
      <c r="Y77" s="818">
        <f>P77/D77</f>
        <v>2240.9301115241637</v>
      </c>
      <c r="Z77" s="818">
        <f>Q77/D77</f>
        <v>1973.5390334572492</v>
      </c>
      <c r="AA77" s="818">
        <f>R77/D77</f>
        <v>1954.7011152416358</v>
      </c>
      <c r="AB77" s="818">
        <f>S77/D77</f>
        <v>3928.2401486988852</v>
      </c>
      <c r="AC77" s="818">
        <f>T77/D77</f>
        <v>6169.170260223048</v>
      </c>
      <c r="AD77" s="820">
        <f>U77/D77</f>
        <v>-1125.2780669144975</v>
      </c>
      <c r="AE77" s="803"/>
      <c r="AF77" s="821">
        <f>O77/N77</f>
        <v>7.1975332873587616</v>
      </c>
      <c r="AG77" s="818">
        <f>P77/N77</f>
        <v>3.1977624529202693</v>
      </c>
      <c r="AH77" s="818">
        <f>Q77/N77</f>
        <v>2.8162007320566547</v>
      </c>
      <c r="AI77" s="818">
        <f>R77/N77</f>
        <v>2.7893193995013528</v>
      </c>
      <c r="AJ77" s="818">
        <f>S77/N77</f>
        <v>5.6055201315580074</v>
      </c>
      <c r="AK77" s="818">
        <f>T77/N77</f>
        <v>8.8032825844782767</v>
      </c>
      <c r="AL77" s="820">
        <f>U77/N77</f>
        <v>-1.6057492971195153</v>
      </c>
    </row>
    <row r="78" spans="1:38" s="803" customFormat="1" x14ac:dyDescent="0.25">
      <c r="A78" s="803" t="s">
        <v>220</v>
      </c>
      <c r="B78" s="825" t="s">
        <v>193</v>
      </c>
      <c r="C78" s="803" t="s">
        <v>190</v>
      </c>
      <c r="D78" s="822">
        <f>SUM(D76:D77)</f>
        <v>62.199999999999996</v>
      </c>
      <c r="E78" s="848"/>
      <c r="F78" s="823"/>
      <c r="G78" s="823"/>
      <c r="H78" s="825"/>
      <c r="I78" s="825"/>
      <c r="J78" s="848"/>
      <c r="K78" s="823"/>
      <c r="L78" s="823"/>
      <c r="N78" s="803">
        <f>SUM(N76:N77)</f>
        <v>36551</v>
      </c>
      <c r="O78" s="824">
        <f>SUM(O76:O77)</f>
        <v>258690.87</v>
      </c>
      <c r="P78" s="824">
        <f>SUM(P76:P77)</f>
        <v>119084.92</v>
      </c>
      <c r="Q78" s="824">
        <f>SUM(Q76:Q77)</f>
        <v>120059.59</v>
      </c>
      <c r="R78" s="824">
        <f>SUM(R76:R77)</f>
        <v>118566.38999999998</v>
      </c>
      <c r="S78" s="824">
        <f>R78+Q78</f>
        <v>238625.97999999998</v>
      </c>
      <c r="T78" s="824">
        <f>S78+P78</f>
        <v>357710.89999999997</v>
      </c>
      <c r="U78" s="741">
        <f>O78-T78</f>
        <v>-99020.02999999997</v>
      </c>
      <c r="W78" s="825">
        <f>N78/D78</f>
        <v>587.63665594855308</v>
      </c>
      <c r="X78" s="824">
        <f>O78/D78</f>
        <v>4159.0172025723477</v>
      </c>
      <c r="Y78" s="824">
        <f>P78/D78</f>
        <v>1914.5485530546625</v>
      </c>
      <c r="Z78" s="824">
        <f>Q78/D78</f>
        <v>1930.2184887459807</v>
      </c>
      <c r="AA78" s="824">
        <f>R78/D78</f>
        <v>1906.2120578778133</v>
      </c>
      <c r="AB78" s="824">
        <f>S78/D78</f>
        <v>3836.4305466237943</v>
      </c>
      <c r="AC78" s="824">
        <f>T78/D78</f>
        <v>5750.9790996784568</v>
      </c>
      <c r="AD78" s="824">
        <f>U78/D78</f>
        <v>-1591.9618971061088</v>
      </c>
      <c r="AF78" s="824">
        <f>O78/N78</f>
        <v>7.077531941670542</v>
      </c>
      <c r="AG78" s="824">
        <f>P78/N78</f>
        <v>3.2580482066154142</v>
      </c>
      <c r="AH78" s="824">
        <f>Q78/N78</f>
        <v>3.2847142349046536</v>
      </c>
      <c r="AI78" s="824">
        <f>R78/N78</f>
        <v>3.2438617274493171</v>
      </c>
      <c r="AJ78" s="824">
        <f>S78/N78</f>
        <v>6.5285759623539708</v>
      </c>
      <c r="AK78" s="824">
        <f>T78/N78</f>
        <v>9.786624168969384</v>
      </c>
      <c r="AL78" s="824">
        <f>U78/N78</f>
        <v>-2.709092227298842</v>
      </c>
    </row>
    <row r="79" spans="1:38" s="800" customFormat="1" x14ac:dyDescent="0.25">
      <c r="A79" s="803"/>
      <c r="B79" s="825"/>
      <c r="C79" s="803"/>
      <c r="D79" s="822"/>
      <c r="E79" s="848"/>
      <c r="F79" s="823"/>
      <c r="G79" s="823"/>
      <c r="H79" s="825"/>
      <c r="I79" s="825"/>
      <c r="J79" s="848"/>
      <c r="K79" s="823"/>
      <c r="L79" s="823"/>
      <c r="M79" s="803"/>
      <c r="N79" s="803"/>
      <c r="O79" s="824"/>
      <c r="P79" s="824"/>
      <c r="Q79" s="824"/>
      <c r="R79" s="824"/>
      <c r="S79" s="824"/>
      <c r="T79" s="824"/>
      <c r="U79" s="741"/>
      <c r="V79" s="803"/>
      <c r="W79" s="825"/>
      <c r="X79" s="824"/>
      <c r="Y79" s="824"/>
      <c r="Z79" s="824"/>
      <c r="AA79" s="824"/>
      <c r="AB79" s="824"/>
      <c r="AC79" s="824"/>
      <c r="AD79" s="824"/>
      <c r="AE79" s="803"/>
      <c r="AF79" s="824"/>
      <c r="AG79" s="824"/>
      <c r="AH79" s="824"/>
      <c r="AI79" s="824"/>
      <c r="AJ79" s="824"/>
      <c r="AK79" s="824"/>
      <c r="AL79" s="824"/>
    </row>
    <row r="80" spans="1:38" s="800" customFormat="1" x14ac:dyDescent="0.25">
      <c r="A80" s="862">
        <v>2011</v>
      </c>
      <c r="B80" s="150" t="s">
        <v>194</v>
      </c>
      <c r="C80" s="150" t="s">
        <v>190</v>
      </c>
      <c r="D80" s="419">
        <v>139.6</v>
      </c>
      <c r="E80" s="150"/>
      <c r="F80" s="421"/>
      <c r="G80" s="421"/>
      <c r="H80" s="150"/>
      <c r="I80" s="150"/>
      <c r="J80" s="150"/>
      <c r="K80" s="421"/>
      <c r="L80" s="528"/>
      <c r="M80" s="803"/>
      <c r="N80" s="802">
        <v>86136</v>
      </c>
      <c r="O80" s="804">
        <v>570387.53</v>
      </c>
      <c r="P80" s="804">
        <v>229783.86</v>
      </c>
      <c r="Q80" s="804">
        <v>282266.55</v>
      </c>
      <c r="R80" s="804">
        <v>268965.62</v>
      </c>
      <c r="S80" s="804">
        <f>R80+Q80</f>
        <v>551232.16999999993</v>
      </c>
      <c r="T80" s="804">
        <f>S80+P80</f>
        <v>781016.02999999991</v>
      </c>
      <c r="U80" s="805">
        <f>O80-T80</f>
        <v>-210628.49999999988</v>
      </c>
      <c r="V80" s="803"/>
      <c r="W80" s="529">
        <f>N80/D80</f>
        <v>617.02005730659027</v>
      </c>
      <c r="X80" s="804">
        <f>O80/D80</f>
        <v>4085.8705587392556</v>
      </c>
      <c r="Y80" s="804">
        <f>P80/D80</f>
        <v>1646.0161891117477</v>
      </c>
      <c r="Z80" s="804">
        <f>Q80/D80</f>
        <v>2021.9666905444126</v>
      </c>
      <c r="AA80" s="804">
        <f>R80/D80</f>
        <v>1926.6878223495703</v>
      </c>
      <c r="AB80" s="804">
        <f>S80/D80</f>
        <v>3948.6545128939824</v>
      </c>
      <c r="AC80" s="804">
        <f>T80/D80</f>
        <v>5594.6707020057302</v>
      </c>
      <c r="AD80" s="806">
        <f>U80/D80</f>
        <v>-1508.8001432664748</v>
      </c>
      <c r="AE80" s="803"/>
      <c r="AF80" s="807">
        <f>O80/N80</f>
        <v>6.6219412324695837</v>
      </c>
      <c r="AG80" s="804">
        <f>P80/N80</f>
        <v>2.6676866815268876</v>
      </c>
      <c r="AH80" s="804">
        <f>Q80/N80</f>
        <v>3.2769869740874893</v>
      </c>
      <c r="AI80" s="804">
        <f>R80/N80</f>
        <v>3.1225691929042445</v>
      </c>
      <c r="AJ80" s="804">
        <f>S80/N80</f>
        <v>6.3995561669917329</v>
      </c>
      <c r="AK80" s="804">
        <f>T80/N80</f>
        <v>9.0672428485186209</v>
      </c>
      <c r="AL80" s="806">
        <f>U80/N80</f>
        <v>-2.4453016160490373</v>
      </c>
    </row>
    <row r="81" spans="1:38" s="803" customFormat="1" x14ac:dyDescent="0.25">
      <c r="A81" s="817">
        <v>2012</v>
      </c>
      <c r="B81" s="412" t="s">
        <v>194</v>
      </c>
      <c r="C81" s="152" t="s">
        <v>190</v>
      </c>
      <c r="D81" s="413">
        <v>58</v>
      </c>
      <c r="E81" s="414"/>
      <c r="F81" s="415"/>
      <c r="G81" s="415"/>
      <c r="H81" s="412"/>
      <c r="I81" s="412"/>
      <c r="J81" s="414"/>
      <c r="K81" s="415"/>
      <c r="L81" s="416"/>
      <c r="N81" s="817">
        <v>43128</v>
      </c>
      <c r="O81" s="818">
        <v>202078.24</v>
      </c>
      <c r="P81" s="818">
        <v>97282.25</v>
      </c>
      <c r="Q81" s="818">
        <v>112661.89</v>
      </c>
      <c r="R81" s="818">
        <v>103406.04</v>
      </c>
      <c r="S81" s="818">
        <f>R81+Q81</f>
        <v>216067.93</v>
      </c>
      <c r="T81" s="818">
        <f>S81+P81</f>
        <v>313350.18</v>
      </c>
      <c r="U81" s="819">
        <f>O81-T81</f>
        <v>-111271.94</v>
      </c>
      <c r="W81" s="411">
        <f>N81/D81</f>
        <v>743.58620689655174</v>
      </c>
      <c r="X81" s="818">
        <f>O81/D81</f>
        <v>3484.1075862068965</v>
      </c>
      <c r="Y81" s="818">
        <f>P81/D81</f>
        <v>1677.280172413793</v>
      </c>
      <c r="Z81" s="818">
        <f>Q81/D81</f>
        <v>1942.4463793103448</v>
      </c>
      <c r="AA81" s="818">
        <f>R81/D81</f>
        <v>1782.8627586206896</v>
      </c>
      <c r="AB81" s="818">
        <f>S81/D81</f>
        <v>3725.3091379310345</v>
      </c>
      <c r="AC81" s="818">
        <f>T81/D81</f>
        <v>5402.589310344827</v>
      </c>
      <c r="AD81" s="820">
        <f>U81/D81</f>
        <v>-1918.481724137931</v>
      </c>
      <c r="AF81" s="821">
        <f>O81/N81</f>
        <v>4.6855462808384338</v>
      </c>
      <c r="AG81" s="818">
        <f>P81/N81</f>
        <v>2.2556633741420886</v>
      </c>
      <c r="AH81" s="818">
        <f>Q81/N81</f>
        <v>2.6122679002040439</v>
      </c>
      <c r="AI81" s="818">
        <f>R81/N81</f>
        <v>2.3976544240400668</v>
      </c>
      <c r="AJ81" s="818">
        <f>S81/N81</f>
        <v>5.0099223242441102</v>
      </c>
      <c r="AK81" s="818">
        <f>T81/N81</f>
        <v>7.2655856983861993</v>
      </c>
      <c r="AL81" s="820">
        <f>U81/N81</f>
        <v>-2.580039417547765</v>
      </c>
    </row>
    <row r="82" spans="1:38" s="803" customFormat="1" x14ac:dyDescent="0.25">
      <c r="A82" s="803" t="s">
        <v>220</v>
      </c>
      <c r="B82" s="825" t="s">
        <v>194</v>
      </c>
      <c r="C82" s="803" t="s">
        <v>190</v>
      </c>
      <c r="D82" s="822">
        <f>SUM(D80:D81)</f>
        <v>197.6</v>
      </c>
      <c r="E82" s="848"/>
      <c r="F82" s="823"/>
      <c r="G82" s="823"/>
      <c r="H82" s="825"/>
      <c r="I82" s="825"/>
      <c r="J82" s="848"/>
      <c r="K82" s="823"/>
      <c r="L82" s="823"/>
      <c r="N82" s="803">
        <f>SUM(N80:N81)</f>
        <v>129264</v>
      </c>
      <c r="O82" s="824">
        <f>SUM(O80:O81)</f>
        <v>772465.77</v>
      </c>
      <c r="P82" s="824">
        <f>SUM(P80:P81)</f>
        <v>327066.11</v>
      </c>
      <c r="Q82" s="824">
        <f>SUM(Q80:Q81)</f>
        <v>394928.44</v>
      </c>
      <c r="R82" s="824">
        <f>SUM(R80:R81)</f>
        <v>372371.66</v>
      </c>
      <c r="S82" s="824">
        <f>R82+Q82</f>
        <v>767300.1</v>
      </c>
      <c r="T82" s="824">
        <f>S82+P82</f>
        <v>1094366.21</v>
      </c>
      <c r="U82" s="741">
        <f>O82-T82</f>
        <v>-321900.43999999994</v>
      </c>
      <c r="W82" s="825">
        <f>N82/D82</f>
        <v>654.17004048582999</v>
      </c>
      <c r="X82" s="824">
        <f>O82/D82</f>
        <v>3909.2397267206479</v>
      </c>
      <c r="Y82" s="824">
        <f>P82/D82</f>
        <v>1655.1928643724696</v>
      </c>
      <c r="Z82" s="824">
        <f>Q82/D82</f>
        <v>1998.6257085020243</v>
      </c>
      <c r="AA82" s="824">
        <f>R82/D82</f>
        <v>1884.471963562753</v>
      </c>
      <c r="AB82" s="824">
        <f>S82/D82</f>
        <v>3883.0976720647773</v>
      </c>
      <c r="AC82" s="824">
        <f>T82/D82</f>
        <v>5538.2905364372473</v>
      </c>
      <c r="AD82" s="824">
        <f>U82/D82</f>
        <v>-1629.0508097165989</v>
      </c>
      <c r="AF82" s="824">
        <f>O82/N82</f>
        <v>5.9758770423319723</v>
      </c>
      <c r="AG82" s="824">
        <f>P82/N82</f>
        <v>2.5302180808268351</v>
      </c>
      <c r="AH82" s="824">
        <f>Q82/N82</f>
        <v>3.055208255972274</v>
      </c>
      <c r="AI82" s="824">
        <f>R82/N82</f>
        <v>2.8807066159178114</v>
      </c>
      <c r="AJ82" s="824">
        <f>S82/N82</f>
        <v>5.9359148718900849</v>
      </c>
      <c r="AK82" s="824">
        <f>T82/N82</f>
        <v>8.4661329527169205</v>
      </c>
      <c r="AL82" s="824">
        <f>U82/N82</f>
        <v>-2.4902559103849482</v>
      </c>
    </row>
    <row r="83" spans="1:38" s="803" customFormat="1" x14ac:dyDescent="0.25">
      <c r="B83" s="825"/>
      <c r="D83" s="822"/>
      <c r="E83" s="848"/>
      <c r="F83" s="823"/>
      <c r="G83" s="823"/>
      <c r="H83" s="825"/>
      <c r="I83" s="825"/>
      <c r="J83" s="848"/>
      <c r="K83" s="823"/>
      <c r="L83" s="823"/>
      <c r="O83" s="824"/>
      <c r="P83" s="824"/>
      <c r="Q83" s="824"/>
      <c r="R83" s="824"/>
      <c r="S83" s="824"/>
      <c r="T83" s="824"/>
      <c r="U83" s="741"/>
      <c r="W83" s="825"/>
      <c r="X83" s="824"/>
      <c r="Y83" s="824"/>
      <c r="Z83" s="824"/>
      <c r="AA83" s="824"/>
      <c r="AB83" s="824"/>
      <c r="AC83" s="824"/>
      <c r="AD83" s="824"/>
      <c r="AF83" s="824"/>
      <c r="AG83" s="824"/>
      <c r="AH83" s="824"/>
      <c r="AI83" s="824"/>
      <c r="AJ83" s="824"/>
      <c r="AK83" s="824"/>
      <c r="AL83" s="824"/>
    </row>
    <row r="84" spans="1:38" s="69" customFormat="1" x14ac:dyDescent="0.25">
      <c r="A84" s="862">
        <v>2011</v>
      </c>
      <c r="B84" s="150" t="s">
        <v>195</v>
      </c>
      <c r="C84" s="150" t="s">
        <v>190</v>
      </c>
      <c r="D84" s="419">
        <v>105.8</v>
      </c>
      <c r="E84" s="150"/>
      <c r="F84" s="421"/>
      <c r="G84" s="421"/>
      <c r="H84" s="150"/>
      <c r="I84" s="150"/>
      <c r="J84" s="150"/>
      <c r="K84" s="421"/>
      <c r="L84" s="528"/>
      <c r="M84" s="803"/>
      <c r="N84" s="802">
        <v>68886</v>
      </c>
      <c r="O84" s="804">
        <v>449350.75</v>
      </c>
      <c r="P84" s="804">
        <v>159125.51</v>
      </c>
      <c r="Q84" s="804">
        <v>190960.31</v>
      </c>
      <c r="R84" s="804">
        <v>180185.32</v>
      </c>
      <c r="S84" s="804">
        <f>R84+Q84</f>
        <v>371145.63</v>
      </c>
      <c r="T84" s="804">
        <f>S84+P84</f>
        <v>530271.14</v>
      </c>
      <c r="U84" s="805">
        <f>O84-T84</f>
        <v>-80920.390000000014</v>
      </c>
      <c r="V84" s="803"/>
      <c r="W84" s="529">
        <f>N84/D84</f>
        <v>651.09640831758031</v>
      </c>
      <c r="X84" s="804">
        <f>O84/D84</f>
        <v>4247.1715500945184</v>
      </c>
      <c r="Y84" s="804">
        <f>P84/D84</f>
        <v>1504.0218336483933</v>
      </c>
      <c r="Z84" s="804">
        <f>Q84/D84</f>
        <v>1804.9178638941398</v>
      </c>
      <c r="AA84" s="804">
        <f>R84/D84</f>
        <v>1703.0748582230624</v>
      </c>
      <c r="AB84" s="804">
        <f>S84/D84</f>
        <v>3507.9927221172024</v>
      </c>
      <c r="AC84" s="804">
        <f>T84/D84</f>
        <v>5012.014555765596</v>
      </c>
      <c r="AD84" s="806">
        <f>U84/D84</f>
        <v>-764.84300567107766</v>
      </c>
      <c r="AE84" s="803"/>
      <c r="AF84" s="807">
        <f>O84/N84</f>
        <v>6.5231070173910517</v>
      </c>
      <c r="AG84" s="804">
        <f>P84/N84</f>
        <v>2.3099833057515315</v>
      </c>
      <c r="AH84" s="804">
        <f>Q84/N84</f>
        <v>2.7721207502250094</v>
      </c>
      <c r="AI84" s="804">
        <f>R84/N84</f>
        <v>2.6157030456115904</v>
      </c>
      <c r="AJ84" s="804">
        <f>S84/N84</f>
        <v>5.3878237958365993</v>
      </c>
      <c r="AK84" s="804">
        <f>T84/N84</f>
        <v>7.6978071015881318</v>
      </c>
      <c r="AL84" s="806">
        <f>U84/N84</f>
        <v>-1.1747000841970794</v>
      </c>
    </row>
    <row r="85" spans="1:38" s="69" customFormat="1" x14ac:dyDescent="0.25">
      <c r="A85" s="817">
        <v>2012</v>
      </c>
      <c r="B85" s="412" t="s">
        <v>195</v>
      </c>
      <c r="C85" s="152" t="s">
        <v>190</v>
      </c>
      <c r="D85" s="413">
        <v>159.4</v>
      </c>
      <c r="E85" s="414"/>
      <c r="F85" s="415"/>
      <c r="G85" s="415"/>
      <c r="H85" s="412"/>
      <c r="I85" s="412"/>
      <c r="J85" s="414"/>
      <c r="K85" s="415"/>
      <c r="L85" s="416"/>
      <c r="M85" s="803"/>
      <c r="N85" s="817">
        <v>126882</v>
      </c>
      <c r="O85" s="818">
        <v>710134.03</v>
      </c>
      <c r="P85" s="818">
        <v>202808.74</v>
      </c>
      <c r="Q85" s="818">
        <v>265040.82</v>
      </c>
      <c r="R85" s="818">
        <v>266004.01</v>
      </c>
      <c r="S85" s="818">
        <f>R85+Q85</f>
        <v>531044.83000000007</v>
      </c>
      <c r="T85" s="818">
        <f>S85+P85</f>
        <v>733853.57000000007</v>
      </c>
      <c r="U85" s="819">
        <f>O85-T85</f>
        <v>-23719.540000000037</v>
      </c>
      <c r="V85" s="803"/>
      <c r="W85" s="411">
        <f>N85/D85</f>
        <v>795.99749058971133</v>
      </c>
      <c r="X85" s="818">
        <f>O85/D85</f>
        <v>4455.0441028858222</v>
      </c>
      <c r="Y85" s="818">
        <f>P85/D85</f>
        <v>1272.3258469259722</v>
      </c>
      <c r="Z85" s="818">
        <f>Q85/D85</f>
        <v>1662.7404015056461</v>
      </c>
      <c r="AA85" s="818">
        <f>R85/D85</f>
        <v>1668.7829987452949</v>
      </c>
      <c r="AB85" s="818">
        <f>S85/D85</f>
        <v>3331.5234002509414</v>
      </c>
      <c r="AC85" s="818">
        <f>T85/D85</f>
        <v>4603.8492471769141</v>
      </c>
      <c r="AD85" s="820">
        <f>U85/D85</f>
        <v>-148.80514429109184</v>
      </c>
      <c r="AE85" s="803"/>
      <c r="AF85" s="821">
        <f>O85/N85</f>
        <v>5.5968067180529939</v>
      </c>
      <c r="AG85" s="818">
        <f>P85/N85</f>
        <v>1.5984043441938178</v>
      </c>
      <c r="AH85" s="818">
        <f>Q85/N85</f>
        <v>2.0888764363739538</v>
      </c>
      <c r="AI85" s="818">
        <f>R85/N85</f>
        <v>2.0964676628678616</v>
      </c>
      <c r="AJ85" s="818">
        <f>S85/N85</f>
        <v>4.1853440992418154</v>
      </c>
      <c r="AK85" s="818">
        <f>T85/N85</f>
        <v>5.7837484434356332</v>
      </c>
      <c r="AL85" s="820">
        <f>U85/N85</f>
        <v>-0.18694172538263928</v>
      </c>
    </row>
    <row r="86" spans="1:38" s="803" customFormat="1" x14ac:dyDescent="0.25">
      <c r="A86" s="803" t="s">
        <v>220</v>
      </c>
      <c r="B86" s="825" t="s">
        <v>195</v>
      </c>
      <c r="C86" s="803" t="s">
        <v>190</v>
      </c>
      <c r="D86" s="822">
        <f>SUM(D84:D85)</f>
        <v>265.2</v>
      </c>
      <c r="E86" s="848"/>
      <c r="F86" s="823"/>
      <c r="G86" s="823"/>
      <c r="H86" s="825"/>
      <c r="I86" s="825"/>
      <c r="J86" s="848"/>
      <c r="K86" s="823"/>
      <c r="L86" s="823"/>
      <c r="N86" s="803">
        <f>SUM(N84:N85)</f>
        <v>195768</v>
      </c>
      <c r="O86" s="824">
        <f>SUM(O84:O85)</f>
        <v>1159484.78</v>
      </c>
      <c r="P86" s="824">
        <f>SUM(P84:P85)</f>
        <v>361934.25</v>
      </c>
      <c r="Q86" s="824">
        <f>SUM(Q84:Q85)</f>
        <v>456001.13</v>
      </c>
      <c r="R86" s="824">
        <f>SUM(R84:R85)</f>
        <v>446189.33</v>
      </c>
      <c r="S86" s="824">
        <f>R86+Q86</f>
        <v>902190.46</v>
      </c>
      <c r="T86" s="824">
        <f>S86+P86</f>
        <v>1264124.71</v>
      </c>
      <c r="U86" s="741">
        <f>O86-T86</f>
        <v>-104639.92999999993</v>
      </c>
      <c r="W86" s="825">
        <f>N86/D86</f>
        <v>738.19004524886884</v>
      </c>
      <c r="X86" s="824">
        <f>O86/D86</f>
        <v>4372.1145550527908</v>
      </c>
      <c r="Y86" s="824">
        <f>P86/D86</f>
        <v>1364.7596153846155</v>
      </c>
      <c r="Z86" s="824">
        <f>Q86/D86</f>
        <v>1719.4612745098041</v>
      </c>
      <c r="AA86" s="824">
        <f>R86/D86</f>
        <v>1682.463536953243</v>
      </c>
      <c r="AB86" s="824">
        <f>S86/D86</f>
        <v>3401.9248114630468</v>
      </c>
      <c r="AC86" s="824">
        <f>T86/D86</f>
        <v>4766.6844268476625</v>
      </c>
      <c r="AD86" s="824">
        <f>U86/D86</f>
        <v>-394.56987179487157</v>
      </c>
      <c r="AF86" s="824">
        <f>O86/N86</f>
        <v>5.922749274651629</v>
      </c>
      <c r="AG86" s="824">
        <f>P86/N86</f>
        <v>1.848791681990928</v>
      </c>
      <c r="AH86" s="824">
        <f>Q86/N86</f>
        <v>2.329293500469944</v>
      </c>
      <c r="AI86" s="824">
        <f>R86/N86</f>
        <v>2.2791739712312533</v>
      </c>
      <c r="AJ86" s="824">
        <f>S86/N86</f>
        <v>4.6084674717011973</v>
      </c>
      <c r="AK86" s="824">
        <f>T86/N86</f>
        <v>6.4572591536921253</v>
      </c>
      <c r="AL86" s="824">
        <f>U86/N86</f>
        <v>-0.53450987904049663</v>
      </c>
    </row>
    <row r="87" spans="1:38" s="69" customFormat="1" x14ac:dyDescent="0.25">
      <c r="A87" s="803"/>
      <c r="B87" s="825"/>
      <c r="C87" s="803"/>
      <c r="D87" s="822"/>
      <c r="E87" s="848"/>
      <c r="F87" s="823"/>
      <c r="G87" s="823"/>
      <c r="H87" s="825"/>
      <c r="I87" s="825"/>
      <c r="J87" s="848"/>
      <c r="K87" s="823"/>
      <c r="L87" s="823"/>
      <c r="M87" s="803"/>
      <c r="N87" s="803"/>
      <c r="O87" s="824"/>
      <c r="P87" s="824"/>
      <c r="Q87" s="824"/>
      <c r="R87" s="824"/>
      <c r="S87" s="824"/>
      <c r="T87" s="824"/>
      <c r="U87" s="741"/>
      <c r="V87" s="803"/>
      <c r="W87" s="825"/>
      <c r="X87" s="824"/>
      <c r="Y87" s="824"/>
      <c r="Z87" s="824"/>
      <c r="AA87" s="824"/>
      <c r="AB87" s="824"/>
      <c r="AC87" s="824"/>
      <c r="AD87" s="824"/>
      <c r="AE87" s="803"/>
      <c r="AF87" s="824"/>
      <c r="AG87" s="824"/>
      <c r="AH87" s="824"/>
      <c r="AI87" s="824"/>
      <c r="AJ87" s="824"/>
      <c r="AK87" s="824"/>
      <c r="AL87" s="824"/>
    </row>
    <row r="88" spans="1:38" s="803" customFormat="1" x14ac:dyDescent="0.25">
      <c r="A88" s="862">
        <v>2011</v>
      </c>
      <c r="B88" s="150" t="s">
        <v>85</v>
      </c>
      <c r="C88" s="150" t="s">
        <v>190</v>
      </c>
      <c r="D88" s="419">
        <v>196.3</v>
      </c>
      <c r="E88" s="150"/>
      <c r="F88" s="421"/>
      <c r="G88" s="421"/>
      <c r="H88" s="150"/>
      <c r="I88" s="150"/>
      <c r="J88" s="150"/>
      <c r="K88" s="421"/>
      <c r="L88" s="528"/>
      <c r="N88" s="802">
        <v>144741</v>
      </c>
      <c r="O88" s="804">
        <v>1155836.75</v>
      </c>
      <c r="P88" s="804">
        <v>327993.51</v>
      </c>
      <c r="Q88" s="804">
        <v>328279.75</v>
      </c>
      <c r="R88" s="804">
        <v>322821.45</v>
      </c>
      <c r="S88" s="804">
        <f>R88+Q88</f>
        <v>651101.19999999995</v>
      </c>
      <c r="T88" s="804">
        <f>S88+P88</f>
        <v>979094.71</v>
      </c>
      <c r="U88" s="805">
        <f>O88-T88</f>
        <v>176742.04000000004</v>
      </c>
      <c r="W88" s="529">
        <f>N88/D88</f>
        <v>737.34589913397861</v>
      </c>
      <c r="X88" s="804">
        <f>O88/D88</f>
        <v>5888.1138563423328</v>
      </c>
      <c r="Y88" s="804">
        <f>P88/D88</f>
        <v>1670.8788079470198</v>
      </c>
      <c r="Z88" s="804">
        <f>Q88/D88</f>
        <v>1672.336984207845</v>
      </c>
      <c r="AA88" s="804">
        <f>R88/D88</f>
        <v>1644.5310748853794</v>
      </c>
      <c r="AB88" s="804">
        <f>S88/D88</f>
        <v>3316.868059093224</v>
      </c>
      <c r="AC88" s="804">
        <f>T88/D88</f>
        <v>4987.7468670402441</v>
      </c>
      <c r="AD88" s="806">
        <f>U88/D88</f>
        <v>900.36698930208877</v>
      </c>
      <c r="AF88" s="807">
        <f>O88/N88</f>
        <v>7.9855517786943579</v>
      </c>
      <c r="AG88" s="804">
        <f>P88/N88</f>
        <v>2.2660718801168986</v>
      </c>
      <c r="AH88" s="804">
        <f>Q88/N88</f>
        <v>2.2680494814876226</v>
      </c>
      <c r="AI88" s="804">
        <f>R88/N88</f>
        <v>2.2303386739071862</v>
      </c>
      <c r="AJ88" s="804">
        <f>S88/N88</f>
        <v>4.4983881553948084</v>
      </c>
      <c r="AK88" s="804">
        <f>T88/N88</f>
        <v>6.764460035511707</v>
      </c>
      <c r="AL88" s="806">
        <f>U88/N88</f>
        <v>1.2210917431826507</v>
      </c>
    </row>
    <row r="89" spans="1:38" s="803" customFormat="1" x14ac:dyDescent="0.25">
      <c r="A89" s="817">
        <v>2012</v>
      </c>
      <c r="B89" s="412" t="s">
        <v>85</v>
      </c>
      <c r="C89" s="152" t="s">
        <v>190</v>
      </c>
      <c r="D89" s="413">
        <v>145.5</v>
      </c>
      <c r="E89" s="864"/>
      <c r="F89" s="865"/>
      <c r="G89" s="865"/>
      <c r="H89" s="864"/>
      <c r="I89" s="864"/>
      <c r="J89" s="864"/>
      <c r="K89" s="865"/>
      <c r="L89" s="866"/>
      <c r="N89" s="817">
        <v>112278</v>
      </c>
      <c r="O89" s="818">
        <v>732389.28</v>
      </c>
      <c r="P89" s="818">
        <v>193359.96</v>
      </c>
      <c r="Q89" s="818">
        <v>242236.4</v>
      </c>
      <c r="R89" s="818">
        <v>245734.65</v>
      </c>
      <c r="S89" s="818">
        <f>R89+Q89</f>
        <v>487971.05</v>
      </c>
      <c r="T89" s="818">
        <f>S89+P89</f>
        <v>681331.01</v>
      </c>
      <c r="U89" s="819">
        <f>O89-T89</f>
        <v>51058.270000000019</v>
      </c>
      <c r="W89" s="411">
        <f>N89/D89</f>
        <v>771.67010309278351</v>
      </c>
      <c r="X89" s="818">
        <f>O89/D89</f>
        <v>5033.6032989690721</v>
      </c>
      <c r="Y89" s="818">
        <f>P89/D89</f>
        <v>1328.9344329896908</v>
      </c>
      <c r="Z89" s="818">
        <f>Q89/D89</f>
        <v>1664.8549828178693</v>
      </c>
      <c r="AA89" s="818">
        <f>R89/D89</f>
        <v>1688.8979381443298</v>
      </c>
      <c r="AB89" s="818">
        <f>S89/D89</f>
        <v>3353.7529209621994</v>
      </c>
      <c r="AC89" s="818">
        <f>T89/D89</f>
        <v>4682.6873539518901</v>
      </c>
      <c r="AD89" s="820">
        <f>U89/D89</f>
        <v>350.91594501718225</v>
      </c>
      <c r="AF89" s="821">
        <f>O89/N89</f>
        <v>6.5229989846630687</v>
      </c>
      <c r="AG89" s="818">
        <f>P89/N89</f>
        <v>1.7221535830705925</v>
      </c>
      <c r="AH89" s="818">
        <f>Q89/N89</f>
        <v>2.1574698516183046</v>
      </c>
      <c r="AI89" s="818">
        <f>R89/N89</f>
        <v>2.1886268903970501</v>
      </c>
      <c r="AJ89" s="818">
        <f>S89/N89</f>
        <v>4.3460967420153542</v>
      </c>
      <c r="AK89" s="818">
        <f>T89/N89</f>
        <v>6.0682503250859474</v>
      </c>
      <c r="AL89" s="820">
        <f>U89/N89</f>
        <v>0.45474865957712124</v>
      </c>
    </row>
    <row r="90" spans="1:38" s="803" customFormat="1" x14ac:dyDescent="0.25">
      <c r="A90" s="803" t="s">
        <v>220</v>
      </c>
      <c r="B90" s="825" t="s">
        <v>85</v>
      </c>
      <c r="C90" s="803" t="s">
        <v>190</v>
      </c>
      <c r="D90" s="822">
        <f>SUM(D88:D89)</f>
        <v>341.8</v>
      </c>
      <c r="E90" s="848"/>
      <c r="F90" s="823"/>
      <c r="G90" s="823"/>
      <c r="H90" s="825"/>
      <c r="I90" s="825"/>
      <c r="J90" s="848"/>
      <c r="K90" s="823"/>
      <c r="L90" s="823"/>
      <c r="N90" s="803">
        <f>SUM(N88:N89)</f>
        <v>257019</v>
      </c>
      <c r="O90" s="824">
        <f>SUM(O88:O89)</f>
        <v>1888226.03</v>
      </c>
      <c r="P90" s="824">
        <f>SUM(P88:P89)</f>
        <v>521353.47</v>
      </c>
      <c r="Q90" s="824">
        <f>SUM(Q88:Q89)</f>
        <v>570516.15</v>
      </c>
      <c r="R90" s="824">
        <f>SUM(R88:R89)</f>
        <v>568556.1</v>
      </c>
      <c r="S90" s="824">
        <f>R90+Q90</f>
        <v>1139072.25</v>
      </c>
      <c r="T90" s="824">
        <f>S90+P90</f>
        <v>1660425.72</v>
      </c>
      <c r="U90" s="741">
        <f>O90-T90</f>
        <v>227800.31000000006</v>
      </c>
      <c r="W90" s="825">
        <f>N90/D90</f>
        <v>751.95728496196602</v>
      </c>
      <c r="X90" s="824">
        <f>O90/D90</f>
        <v>5524.3593622001172</v>
      </c>
      <c r="Y90" s="824">
        <f>P90/D90</f>
        <v>1525.3173493270917</v>
      </c>
      <c r="Z90" s="824">
        <f>Q90/D90</f>
        <v>1669.1519894675248</v>
      </c>
      <c r="AA90" s="824">
        <f>R90/D90</f>
        <v>1663.4174956114687</v>
      </c>
      <c r="AB90" s="824">
        <f>S90/D90</f>
        <v>3332.5694850789932</v>
      </c>
      <c r="AC90" s="824">
        <f>T90/D90</f>
        <v>4857.8868344060847</v>
      </c>
      <c r="AD90" s="824">
        <f>U90/D90</f>
        <v>666.47252779403175</v>
      </c>
      <c r="AF90" s="824">
        <f>O90/N90</f>
        <v>7.3466398593100122</v>
      </c>
      <c r="AG90" s="824">
        <f>P90/N90</f>
        <v>2.0284627595625224</v>
      </c>
      <c r="AH90" s="824">
        <f>Q90/N90</f>
        <v>2.2197430929230912</v>
      </c>
      <c r="AI90" s="824">
        <f>R90/N90</f>
        <v>2.2121170030231228</v>
      </c>
      <c r="AJ90" s="824">
        <f>S90/N90</f>
        <v>4.431860095946214</v>
      </c>
      <c r="AK90" s="824">
        <f>T90/N90</f>
        <v>6.4603228555087364</v>
      </c>
      <c r="AL90" s="824">
        <f>U90/N90</f>
        <v>0.88631700380127565</v>
      </c>
    </row>
    <row r="91" spans="1:38" s="803" customFormat="1" x14ac:dyDescent="0.25">
      <c r="B91" s="825"/>
      <c r="D91" s="822"/>
      <c r="E91" s="867"/>
      <c r="F91" s="868"/>
      <c r="G91" s="868"/>
      <c r="H91" s="867"/>
      <c r="I91" s="867"/>
      <c r="J91" s="867"/>
      <c r="K91" s="868"/>
      <c r="L91" s="868"/>
      <c r="O91" s="824"/>
      <c r="P91" s="824"/>
      <c r="Q91" s="824"/>
      <c r="R91" s="824"/>
      <c r="S91" s="824"/>
      <c r="T91" s="824"/>
      <c r="U91" s="741"/>
      <c r="W91" s="825"/>
      <c r="X91" s="824"/>
      <c r="Y91" s="824"/>
      <c r="Z91" s="824"/>
      <c r="AA91" s="824"/>
      <c r="AB91" s="824"/>
      <c r="AC91" s="824"/>
      <c r="AD91" s="824"/>
      <c r="AF91" s="824"/>
      <c r="AG91" s="824"/>
      <c r="AH91" s="824"/>
      <c r="AI91" s="824"/>
      <c r="AJ91" s="824"/>
      <c r="AK91" s="824"/>
      <c r="AL91" s="824"/>
    </row>
    <row r="92" spans="1:38" s="803" customFormat="1" x14ac:dyDescent="0.25">
      <c r="A92" s="862">
        <v>2011</v>
      </c>
      <c r="B92" s="150" t="s">
        <v>80</v>
      </c>
      <c r="C92" s="150" t="s">
        <v>190</v>
      </c>
      <c r="D92" s="419">
        <v>243.3</v>
      </c>
      <c r="E92" s="150"/>
      <c r="F92" s="421"/>
      <c r="G92" s="421"/>
      <c r="H92" s="150"/>
      <c r="I92" s="150"/>
      <c r="J92" s="150"/>
      <c r="K92" s="421"/>
      <c r="L92" s="528"/>
      <c r="N92" s="802">
        <v>173216</v>
      </c>
      <c r="O92" s="804">
        <v>1147769.24</v>
      </c>
      <c r="P92" s="804">
        <v>427941.9</v>
      </c>
      <c r="Q92" s="804">
        <v>405935.8</v>
      </c>
      <c r="R92" s="804">
        <v>369330.16</v>
      </c>
      <c r="S92" s="804">
        <f>R92+Q92</f>
        <v>775265.96</v>
      </c>
      <c r="T92" s="804">
        <f>S92+P92</f>
        <v>1203207.8599999999</v>
      </c>
      <c r="U92" s="805">
        <f>O92-T92</f>
        <v>-55438.619999999879</v>
      </c>
      <c r="W92" s="529">
        <f>N92/D92</f>
        <v>711.94410193177146</v>
      </c>
      <c r="X92" s="804">
        <f>O92/D92</f>
        <v>4717.5061241265921</v>
      </c>
      <c r="Y92" s="804">
        <f>P92/D92</f>
        <v>1758.9062885326757</v>
      </c>
      <c r="Z92" s="804">
        <f>Q92/D92</f>
        <v>1668.4578709412247</v>
      </c>
      <c r="AA92" s="804">
        <f>R92/D92</f>
        <v>1518.0031237155772</v>
      </c>
      <c r="AB92" s="804">
        <f>S92/D92</f>
        <v>3186.4609946568021</v>
      </c>
      <c r="AC92" s="804">
        <f>T92/D92</f>
        <v>4945.3672831894773</v>
      </c>
      <c r="AD92" s="806">
        <f>U92/D92</f>
        <v>-227.86115906288481</v>
      </c>
      <c r="AF92" s="807">
        <f>O92/N92</f>
        <v>6.6262310641049327</v>
      </c>
      <c r="AG92" s="804">
        <f>P92/N92</f>
        <v>2.4705679613892482</v>
      </c>
      <c r="AH92" s="804">
        <f>Q92/N92</f>
        <v>2.343523692961389</v>
      </c>
      <c r="AI92" s="804">
        <f>R92/N92</f>
        <v>2.1321942545723256</v>
      </c>
      <c r="AJ92" s="804">
        <f>S92/N92</f>
        <v>4.475717947533715</v>
      </c>
      <c r="AK92" s="804">
        <f>T92/N92</f>
        <v>6.9462859089229623</v>
      </c>
      <c r="AL92" s="806">
        <f>U92/N92</f>
        <v>-0.32005484481802998</v>
      </c>
    </row>
    <row r="93" spans="1:38" s="803" customFormat="1" x14ac:dyDescent="0.25">
      <c r="A93" s="817">
        <v>2012</v>
      </c>
      <c r="B93" s="412" t="s">
        <v>80</v>
      </c>
      <c r="C93" s="152" t="s">
        <v>190</v>
      </c>
      <c r="D93" s="413">
        <v>179.8</v>
      </c>
      <c r="E93" s="414"/>
      <c r="F93" s="415"/>
      <c r="G93" s="415"/>
      <c r="H93" s="412"/>
      <c r="I93" s="412"/>
      <c r="J93" s="414"/>
      <c r="K93" s="415"/>
      <c r="L93" s="416"/>
      <c r="N93" s="817">
        <v>117308</v>
      </c>
      <c r="O93" s="818">
        <v>746969.85</v>
      </c>
      <c r="P93" s="818">
        <v>223922.68</v>
      </c>
      <c r="Q93" s="818">
        <v>300799.27</v>
      </c>
      <c r="R93" s="818">
        <v>282592.5</v>
      </c>
      <c r="S93" s="818">
        <v>583391.77</v>
      </c>
      <c r="T93" s="818">
        <v>807314.45</v>
      </c>
      <c r="U93" s="819">
        <v>-60344.6</v>
      </c>
      <c r="W93" s="411">
        <f>N93/D93</f>
        <v>652.43604004449389</v>
      </c>
      <c r="X93" s="818">
        <f>O93/D93</f>
        <v>4154.4485539488314</v>
      </c>
      <c r="Y93" s="818">
        <f>P93/D93</f>
        <v>1245.3986651835371</v>
      </c>
      <c r="Z93" s="818">
        <f>Q93/D93</f>
        <v>1672.9659065628475</v>
      </c>
      <c r="AA93" s="818">
        <f>R93/D93</f>
        <v>1571.7046718576196</v>
      </c>
      <c r="AB93" s="818">
        <f>S93/D93</f>
        <v>3244.6705784204669</v>
      </c>
      <c r="AC93" s="818">
        <f>T93/D93</f>
        <v>4490.0692436040035</v>
      </c>
      <c r="AD93" s="820">
        <f>U93/D93</f>
        <v>-335.62068965517238</v>
      </c>
      <c r="AF93" s="821">
        <f>O93/N93</f>
        <v>6.367595134176697</v>
      </c>
      <c r="AG93" s="818">
        <f>P93/N93</f>
        <v>1.9088440686057215</v>
      </c>
      <c r="AH93" s="818">
        <f>Q93/N93</f>
        <v>2.5641837726327279</v>
      </c>
      <c r="AI93" s="818">
        <f>R93/N93</f>
        <v>2.4089789272683877</v>
      </c>
      <c r="AJ93" s="818">
        <f>S93/N93</f>
        <v>4.9731626999011151</v>
      </c>
      <c r="AK93" s="818">
        <f>T93/N93</f>
        <v>6.8820067685068365</v>
      </c>
      <c r="AL93" s="820">
        <f>U93/N93</f>
        <v>-0.51441163433013948</v>
      </c>
    </row>
    <row r="94" spans="1:38" s="803" customFormat="1" x14ac:dyDescent="0.25">
      <c r="A94" s="803" t="s">
        <v>220</v>
      </c>
      <c r="B94" s="825" t="s">
        <v>80</v>
      </c>
      <c r="C94" s="803" t="s">
        <v>190</v>
      </c>
      <c r="D94" s="822">
        <f>SUM(D92:D93)</f>
        <v>423.1</v>
      </c>
      <c r="E94" s="848"/>
      <c r="F94" s="823"/>
      <c r="G94" s="823"/>
      <c r="H94" s="825"/>
      <c r="I94" s="825"/>
      <c r="J94" s="848"/>
      <c r="K94" s="823"/>
      <c r="L94" s="823"/>
      <c r="N94" s="803">
        <f>SUM(N92:N93)</f>
        <v>290524</v>
      </c>
      <c r="O94" s="824">
        <f>SUM(O92:O93)</f>
        <v>1894739.0899999999</v>
      </c>
      <c r="P94" s="824">
        <f>SUM(P92:P93)</f>
        <v>651864.58000000007</v>
      </c>
      <c r="Q94" s="824">
        <f>SUM(Q92:Q93)</f>
        <v>706735.07000000007</v>
      </c>
      <c r="R94" s="824">
        <f>SUM(R92:R93)</f>
        <v>651922.65999999992</v>
      </c>
      <c r="S94" s="824">
        <f>R94+Q94</f>
        <v>1358657.73</v>
      </c>
      <c r="T94" s="824">
        <f>S94+P94</f>
        <v>2010522.31</v>
      </c>
      <c r="U94" s="741">
        <f>O94-T94</f>
        <v>-115783.2200000002</v>
      </c>
      <c r="W94" s="825">
        <f>N94/D94</f>
        <v>686.65563696525635</v>
      </c>
      <c r="X94" s="824">
        <f>O94/D94</f>
        <v>4478.2299456393284</v>
      </c>
      <c r="Y94" s="824">
        <f>P94/D94</f>
        <v>1540.6867879933823</v>
      </c>
      <c r="Z94" s="824">
        <f>Q94/D94</f>
        <v>1670.3735996218388</v>
      </c>
      <c r="AA94" s="824">
        <f>R94/D94</f>
        <v>1540.8240605057904</v>
      </c>
      <c r="AB94" s="824">
        <f>S94/D94</f>
        <v>3211.1976601276292</v>
      </c>
      <c r="AC94" s="824">
        <f>T94/D94</f>
        <v>4751.8844481210117</v>
      </c>
      <c r="AD94" s="824">
        <f>U94/D94</f>
        <v>-273.65450248168327</v>
      </c>
      <c r="AF94" s="824">
        <f>O94/N94</f>
        <v>6.5217988531067999</v>
      </c>
      <c r="AG94" s="824">
        <f>P94/N94</f>
        <v>2.2437546639864525</v>
      </c>
      <c r="AH94" s="824">
        <f>Q94/N94</f>
        <v>2.4326219864796026</v>
      </c>
      <c r="AI94" s="824">
        <f>R94/N94</f>
        <v>2.2439545786234527</v>
      </c>
      <c r="AJ94" s="824">
        <f>S94/N94</f>
        <v>4.6765765651030549</v>
      </c>
      <c r="AK94" s="824">
        <f>T94/N94</f>
        <v>6.9203312290895074</v>
      </c>
      <c r="AL94" s="824">
        <f>U94/N94</f>
        <v>-0.3985323759827078</v>
      </c>
    </row>
    <row r="95" spans="1:38" s="803" customFormat="1" x14ac:dyDescent="0.25">
      <c r="B95" s="825"/>
      <c r="D95" s="822"/>
      <c r="E95" s="848"/>
      <c r="F95" s="823"/>
      <c r="G95" s="823"/>
      <c r="H95" s="825"/>
      <c r="I95" s="825"/>
      <c r="J95" s="848"/>
      <c r="K95" s="823"/>
      <c r="L95" s="823"/>
      <c r="O95" s="824"/>
      <c r="P95" s="824"/>
      <c r="Q95" s="824"/>
      <c r="R95" s="824"/>
      <c r="S95" s="824"/>
      <c r="T95" s="824"/>
      <c r="U95" s="741"/>
      <c r="W95" s="825"/>
      <c r="X95" s="824"/>
      <c r="Y95" s="824"/>
      <c r="Z95" s="824"/>
      <c r="AA95" s="824"/>
      <c r="AB95" s="824"/>
      <c r="AC95" s="824"/>
      <c r="AD95" s="824"/>
      <c r="AF95" s="824"/>
      <c r="AG95" s="824"/>
      <c r="AH95" s="824"/>
      <c r="AI95" s="824"/>
      <c r="AJ95" s="824"/>
      <c r="AK95" s="824"/>
      <c r="AL95" s="824"/>
    </row>
    <row r="96" spans="1:38" s="803" customFormat="1" x14ac:dyDescent="0.25">
      <c r="A96" s="862">
        <v>2011</v>
      </c>
      <c r="B96" s="150" t="s">
        <v>81</v>
      </c>
      <c r="C96" s="150" t="s">
        <v>190</v>
      </c>
      <c r="D96" s="419">
        <v>174.3</v>
      </c>
      <c r="E96" s="419"/>
      <c r="F96" s="421"/>
      <c r="G96" s="421"/>
      <c r="H96" s="150"/>
      <c r="I96" s="150"/>
      <c r="J96" s="150"/>
      <c r="K96" s="421"/>
      <c r="L96" s="528"/>
      <c r="N96" s="802">
        <v>117757</v>
      </c>
      <c r="O96" s="804">
        <v>800872.57</v>
      </c>
      <c r="P96" s="804">
        <v>251616.52</v>
      </c>
      <c r="Q96" s="804">
        <v>266972.99</v>
      </c>
      <c r="R96" s="804">
        <v>204089.07</v>
      </c>
      <c r="S96" s="804">
        <f>R96+Q96</f>
        <v>471062.06</v>
      </c>
      <c r="T96" s="804">
        <f>S96+P96</f>
        <v>722678.58</v>
      </c>
      <c r="U96" s="805">
        <f>O96-T96</f>
        <v>78193.989999999991</v>
      </c>
      <c r="W96" s="529">
        <f>N96/D96</f>
        <v>675.59954102122776</v>
      </c>
      <c r="X96" s="804">
        <f>O96/D96</f>
        <v>4594.7938611589207</v>
      </c>
      <c r="Y96" s="804">
        <f>P96/D96</f>
        <v>1443.5830177854273</v>
      </c>
      <c r="Z96" s="804">
        <f>Q96/D96</f>
        <v>1531.686689615605</v>
      </c>
      <c r="AA96" s="804">
        <f>R96/D96</f>
        <v>1170.9068846815835</v>
      </c>
      <c r="AB96" s="804">
        <f>S96/D96</f>
        <v>2702.5935742971888</v>
      </c>
      <c r="AC96" s="804">
        <f>T96/D96</f>
        <v>4146.1765920826156</v>
      </c>
      <c r="AD96" s="806">
        <f>U96/D96</f>
        <v>448.61726907630515</v>
      </c>
      <c r="AF96" s="807">
        <f>O96/N96</f>
        <v>6.8010612532588288</v>
      </c>
      <c r="AG96" s="804">
        <f>P96/N96</f>
        <v>2.1367436330748912</v>
      </c>
      <c r="AH96" s="804">
        <f>Q96/N96</f>
        <v>2.2671517616787114</v>
      </c>
      <c r="AI96" s="804">
        <f>R96/N96</f>
        <v>1.7331374780267841</v>
      </c>
      <c r="AJ96" s="804">
        <f>S96/N96</f>
        <v>4.000289239705495</v>
      </c>
      <c r="AK96" s="804">
        <f>T96/N96</f>
        <v>6.1370328727803862</v>
      </c>
      <c r="AL96" s="806">
        <f>U96/N96</f>
        <v>0.66402838047844281</v>
      </c>
    </row>
    <row r="97" spans="1:38" s="803" customFormat="1" x14ac:dyDescent="0.25">
      <c r="A97" s="817">
        <v>2012</v>
      </c>
      <c r="B97" s="152" t="s">
        <v>81</v>
      </c>
      <c r="C97" s="152" t="s">
        <v>190</v>
      </c>
      <c r="D97" s="413">
        <v>197.1</v>
      </c>
      <c r="E97" s="414"/>
      <c r="F97" s="415"/>
      <c r="G97" s="415"/>
      <c r="H97" s="412"/>
      <c r="I97" s="412"/>
      <c r="J97" s="414"/>
      <c r="K97" s="415"/>
      <c r="L97" s="416"/>
      <c r="N97" s="817">
        <v>134458</v>
      </c>
      <c r="O97" s="818">
        <v>785845.48</v>
      </c>
      <c r="P97" s="818">
        <v>237357</v>
      </c>
      <c r="Q97" s="818">
        <v>322126.96000000002</v>
      </c>
      <c r="R97" s="818">
        <v>248101.96</v>
      </c>
      <c r="S97" s="818">
        <v>570228.92000000004</v>
      </c>
      <c r="T97" s="818">
        <v>807585.92</v>
      </c>
      <c r="U97" s="819">
        <f>O97-T97</f>
        <v>-21740.440000000061</v>
      </c>
      <c r="W97" s="411">
        <f>N97/D97</f>
        <v>682.18163368848298</v>
      </c>
      <c r="X97" s="818">
        <f>O97/D97</f>
        <v>3987.0394723490613</v>
      </c>
      <c r="Y97" s="818">
        <f>P97/D97</f>
        <v>1204.2465753424658</v>
      </c>
      <c r="Z97" s="818">
        <f>Q97/D97</f>
        <v>1634.3326230339931</v>
      </c>
      <c r="AA97" s="818">
        <f>R97/D97</f>
        <v>1258.7618467782852</v>
      </c>
      <c r="AB97" s="818">
        <f>S97/D97</f>
        <v>2893.0944698122785</v>
      </c>
      <c r="AC97" s="818">
        <f>T97/D97</f>
        <v>4097.3410451547443</v>
      </c>
      <c r="AD97" s="820">
        <f>U97/D97</f>
        <v>-110.30157280568271</v>
      </c>
      <c r="AF97" s="821">
        <f>O97/N97</f>
        <v>5.8445423849826712</v>
      </c>
      <c r="AG97" s="818">
        <f>P97/N97</f>
        <v>1.7652873016109119</v>
      </c>
      <c r="AH97" s="818">
        <f>Q97/N97</f>
        <v>2.3957440985289087</v>
      </c>
      <c r="AI97" s="818">
        <f>R97/N97</f>
        <v>1.8452004343363726</v>
      </c>
      <c r="AJ97" s="818">
        <f>S97/N97</f>
        <v>4.2409445328652815</v>
      </c>
      <c r="AK97" s="818">
        <f>T97/N97</f>
        <v>6.0062318344761936</v>
      </c>
      <c r="AL97" s="820">
        <f>U97/N97</f>
        <v>-0.1616894494935226</v>
      </c>
    </row>
    <row r="98" spans="1:38" s="803" customFormat="1" x14ac:dyDescent="0.25">
      <c r="A98" s="803" t="s">
        <v>220</v>
      </c>
      <c r="B98" s="825" t="s">
        <v>81</v>
      </c>
      <c r="C98" s="803" t="s">
        <v>190</v>
      </c>
      <c r="D98" s="822">
        <f>SUM(D96:D97)</f>
        <v>371.4</v>
      </c>
      <c r="E98" s="848"/>
      <c r="F98" s="823"/>
      <c r="G98" s="823"/>
      <c r="H98" s="825"/>
      <c r="I98" s="825"/>
      <c r="J98" s="848"/>
      <c r="K98" s="823"/>
      <c r="L98" s="823"/>
      <c r="N98" s="803">
        <f>SUM(N96:N97)</f>
        <v>252215</v>
      </c>
      <c r="O98" s="824">
        <f>SUM(O96:O97)</f>
        <v>1586718.0499999998</v>
      </c>
      <c r="P98" s="824">
        <f>SUM(P96:P97)</f>
        <v>488973.52</v>
      </c>
      <c r="Q98" s="824">
        <f>SUM(Q96:Q97)</f>
        <v>589099.94999999995</v>
      </c>
      <c r="R98" s="824">
        <f>SUM(R96:R97)</f>
        <v>452191.03</v>
      </c>
      <c r="S98" s="824">
        <f>R98+Q98</f>
        <v>1041290.98</v>
      </c>
      <c r="T98" s="824">
        <f>S98+P98</f>
        <v>1530264.5</v>
      </c>
      <c r="U98" s="741">
        <f>O98-T98</f>
        <v>56453.549999999814</v>
      </c>
      <c r="W98" s="825">
        <f>N98/D98</f>
        <v>679.09262250942379</v>
      </c>
      <c r="X98" s="824">
        <f>O98/D98</f>
        <v>4272.2618470651587</v>
      </c>
      <c r="Y98" s="824">
        <f>P98/D98</f>
        <v>1316.5684437264406</v>
      </c>
      <c r="Z98" s="824">
        <f>Q98/D98</f>
        <v>1586.1603392568659</v>
      </c>
      <c r="AA98" s="824">
        <f>R98/D98</f>
        <v>1217.531044695746</v>
      </c>
      <c r="AB98" s="824">
        <f>S98/D98</f>
        <v>2803.6913839526119</v>
      </c>
      <c r="AC98" s="824">
        <f>T98/D98</f>
        <v>4120.2598276790523</v>
      </c>
      <c r="AD98" s="824">
        <f>U98/D98</f>
        <v>152.00201938610613</v>
      </c>
      <c r="AF98" s="824">
        <f>O98/N98</f>
        <v>6.2911327637134979</v>
      </c>
      <c r="AG98" s="824">
        <f>P98/N98</f>
        <v>1.9387170469638999</v>
      </c>
      <c r="AH98" s="824">
        <f>Q98/N98</f>
        <v>2.3357054497155203</v>
      </c>
      <c r="AI98" s="824">
        <f>R98/N98</f>
        <v>1.792879210197649</v>
      </c>
      <c r="AJ98" s="824">
        <f>S98/N98</f>
        <v>4.1285846599131695</v>
      </c>
      <c r="AK98" s="824">
        <f>T98/N98</f>
        <v>6.0673017068770694</v>
      </c>
      <c r="AL98" s="824">
        <f>U98/N98</f>
        <v>0.22383105683642851</v>
      </c>
    </row>
    <row r="99" spans="1:38" s="803" customFormat="1" x14ac:dyDescent="0.25">
      <c r="D99" s="822"/>
      <c r="E99" s="848"/>
      <c r="F99" s="823"/>
      <c r="G99" s="823"/>
      <c r="H99" s="825"/>
      <c r="I99" s="825"/>
      <c r="J99" s="848"/>
      <c r="K99" s="823"/>
      <c r="L99" s="823"/>
      <c r="O99" s="824"/>
      <c r="P99" s="824"/>
      <c r="Q99" s="824"/>
      <c r="R99" s="824"/>
      <c r="S99" s="824"/>
      <c r="T99" s="824"/>
      <c r="U99" s="741"/>
      <c r="W99" s="825"/>
      <c r="X99" s="824"/>
      <c r="Y99" s="824"/>
      <c r="Z99" s="824"/>
      <c r="AA99" s="824"/>
      <c r="AB99" s="824"/>
      <c r="AC99" s="824"/>
      <c r="AD99" s="824"/>
      <c r="AF99" s="824"/>
      <c r="AG99" s="824"/>
      <c r="AH99" s="824"/>
      <c r="AI99" s="824"/>
      <c r="AJ99" s="824"/>
      <c r="AK99" s="824"/>
      <c r="AL99" s="824"/>
    </row>
    <row r="100" spans="1:38" s="69" customFormat="1" x14ac:dyDescent="0.25">
      <c r="A100" s="862">
        <v>2011</v>
      </c>
      <c r="B100" s="150" t="s">
        <v>82</v>
      </c>
      <c r="C100" s="150" t="s">
        <v>190</v>
      </c>
      <c r="D100" s="419">
        <v>201.1</v>
      </c>
      <c r="E100" s="419"/>
      <c r="F100" s="421"/>
      <c r="G100" s="421"/>
      <c r="H100" s="150"/>
      <c r="I100" s="150"/>
      <c r="J100" s="150"/>
      <c r="K100" s="421"/>
      <c r="L100" s="528"/>
      <c r="M100" s="803"/>
      <c r="N100" s="802">
        <v>127790</v>
      </c>
      <c r="O100" s="804">
        <v>858136.92</v>
      </c>
      <c r="P100" s="804">
        <v>281702.59999999998</v>
      </c>
      <c r="Q100" s="804">
        <v>292464.68</v>
      </c>
      <c r="R100" s="804">
        <v>215845.97</v>
      </c>
      <c r="S100" s="804">
        <f>R100+Q100</f>
        <v>508310.65</v>
      </c>
      <c r="T100" s="804">
        <f>S100+P100</f>
        <v>790013.25</v>
      </c>
      <c r="U100" s="805">
        <f>O100-T100</f>
        <v>68123.670000000042</v>
      </c>
      <c r="V100" s="803"/>
      <c r="W100" s="529">
        <f>N100/D100</f>
        <v>635.45499751367481</v>
      </c>
      <c r="X100" s="804">
        <f>O100/D100</f>
        <v>4267.214917951268</v>
      </c>
      <c r="Y100" s="804">
        <f>P100/D100</f>
        <v>1400.808552958727</v>
      </c>
      <c r="Z100" s="804">
        <f>Q100/D100</f>
        <v>1454.3246146195922</v>
      </c>
      <c r="AA100" s="804">
        <f>R100/D100</f>
        <v>1073.3265539532572</v>
      </c>
      <c r="AB100" s="804">
        <f>S100/D100</f>
        <v>2527.6511685728497</v>
      </c>
      <c r="AC100" s="804">
        <f>T100/D100</f>
        <v>3928.4597215315766</v>
      </c>
      <c r="AD100" s="806">
        <f>U100/D100</f>
        <v>338.75519641969191</v>
      </c>
      <c r="AE100" s="803"/>
      <c r="AF100" s="807">
        <f>O100/N100</f>
        <v>6.7152118319117307</v>
      </c>
      <c r="AG100" s="804">
        <f>P100/N100</f>
        <v>2.2044181860865479</v>
      </c>
      <c r="AH100" s="804">
        <f>Q100/N100</f>
        <v>2.288635104468268</v>
      </c>
      <c r="AI100" s="804">
        <f>R100/N100</f>
        <v>1.6890677674309413</v>
      </c>
      <c r="AJ100" s="804">
        <f>S100/N100</f>
        <v>3.97770287189921</v>
      </c>
      <c r="AK100" s="804">
        <f>T100/N100</f>
        <v>6.182121057985758</v>
      </c>
      <c r="AL100" s="806">
        <f>U100/N100</f>
        <v>0.53309077392597259</v>
      </c>
    </row>
    <row r="101" spans="1:38" s="69" customFormat="1" x14ac:dyDescent="0.25">
      <c r="A101" s="817">
        <v>2012</v>
      </c>
      <c r="B101" s="152" t="s">
        <v>82</v>
      </c>
      <c r="C101" s="152" t="s">
        <v>190</v>
      </c>
      <c r="D101" s="413">
        <v>200.2</v>
      </c>
      <c r="E101" s="414"/>
      <c r="F101" s="415"/>
      <c r="G101" s="415"/>
      <c r="H101" s="412"/>
      <c r="I101" s="412"/>
      <c r="J101" s="414"/>
      <c r="K101" s="415"/>
      <c r="L101" s="416"/>
      <c r="M101" s="803"/>
      <c r="N101" s="817">
        <v>134069</v>
      </c>
      <c r="O101" s="818">
        <v>842160.63</v>
      </c>
      <c r="P101" s="818">
        <v>246350.31</v>
      </c>
      <c r="Q101" s="818">
        <v>334806.14</v>
      </c>
      <c r="R101" s="818">
        <v>226134.21</v>
      </c>
      <c r="S101" s="818">
        <f>R101+Q101</f>
        <v>560940.35</v>
      </c>
      <c r="T101" s="818">
        <f>S101+P101</f>
        <v>807290.65999999992</v>
      </c>
      <c r="U101" s="819">
        <f>O101-T101</f>
        <v>34869.970000000088</v>
      </c>
      <c r="V101" s="803"/>
      <c r="W101" s="411">
        <f>N101/D101</f>
        <v>669.67532467532476</v>
      </c>
      <c r="X101" s="818">
        <f>O101/D101</f>
        <v>4206.596553446554</v>
      </c>
      <c r="Y101" s="818">
        <f>P101/D101</f>
        <v>1230.521028971029</v>
      </c>
      <c r="Z101" s="818">
        <f>Q101/D101</f>
        <v>1672.3583416583417</v>
      </c>
      <c r="AA101" s="818">
        <f>R101/D101</f>
        <v>1129.5415084915085</v>
      </c>
      <c r="AB101" s="818">
        <f>S101/D101</f>
        <v>2801.8998501498504</v>
      </c>
      <c r="AC101" s="818">
        <f>T101/D101</f>
        <v>4032.4208791208789</v>
      </c>
      <c r="AD101" s="820">
        <f>U101/D101</f>
        <v>174.17567432567478</v>
      </c>
      <c r="AE101" s="803"/>
      <c r="AF101" s="821">
        <f>O101/N101</f>
        <v>6.2815462933265707</v>
      </c>
      <c r="AG101" s="818">
        <f>P101/N101</f>
        <v>1.8374889795553035</v>
      </c>
      <c r="AH101" s="818">
        <f>Q101/N101</f>
        <v>2.497267377246045</v>
      </c>
      <c r="AI101" s="818">
        <f>R101/N101</f>
        <v>1.6867002066100292</v>
      </c>
      <c r="AJ101" s="818">
        <f>S101/N101</f>
        <v>4.1839675838560737</v>
      </c>
      <c r="AK101" s="818">
        <f>T101/N101</f>
        <v>6.0214565634113768</v>
      </c>
      <c r="AL101" s="820">
        <f>U101/N101</f>
        <v>0.26008972991519358</v>
      </c>
    </row>
    <row r="102" spans="1:38" s="803" customFormat="1" x14ac:dyDescent="0.25">
      <c r="A102" s="803" t="s">
        <v>220</v>
      </c>
      <c r="B102" s="825" t="s">
        <v>82</v>
      </c>
      <c r="C102" s="803" t="s">
        <v>190</v>
      </c>
      <c r="D102" s="822">
        <f>SUM(D100:D101)</f>
        <v>401.29999999999995</v>
      </c>
      <c r="E102" s="848"/>
      <c r="F102" s="823"/>
      <c r="G102" s="823"/>
      <c r="H102" s="825"/>
      <c r="I102" s="825"/>
      <c r="J102" s="848"/>
      <c r="K102" s="823"/>
      <c r="L102" s="823"/>
      <c r="N102" s="803">
        <f>SUM(N100:N101)</f>
        <v>261859</v>
      </c>
      <c r="O102" s="824">
        <f>SUM(O100:O101)</f>
        <v>1700297.55</v>
      </c>
      <c r="P102" s="824">
        <f>SUM(P100:P101)</f>
        <v>528052.90999999992</v>
      </c>
      <c r="Q102" s="824">
        <f>SUM(Q100:Q101)</f>
        <v>627270.82000000007</v>
      </c>
      <c r="R102" s="824">
        <f>SUM(R100:R101)</f>
        <v>441980.18</v>
      </c>
      <c r="S102" s="824">
        <f>R102+Q102</f>
        <v>1069251</v>
      </c>
      <c r="T102" s="824">
        <f>S102+P102</f>
        <v>1597303.91</v>
      </c>
      <c r="U102" s="741">
        <f>O102-T102</f>
        <v>102993.64000000013</v>
      </c>
      <c r="W102" s="825">
        <f>N102/D102</f>
        <v>652.52678793919767</v>
      </c>
      <c r="X102" s="824">
        <f>O102/D102</f>
        <v>4236.9737104410669</v>
      </c>
      <c r="Y102" s="824">
        <f>P102/D102</f>
        <v>1315.8557438325442</v>
      </c>
      <c r="Z102" s="824">
        <f>Q102/D102</f>
        <v>1563.0969847994022</v>
      </c>
      <c r="AA102" s="824">
        <f>R102/D102</f>
        <v>1101.3709942686271</v>
      </c>
      <c r="AB102" s="824">
        <f>S102/D102</f>
        <v>2664.4679790680293</v>
      </c>
      <c r="AC102" s="824">
        <f>T102/D102</f>
        <v>3980.3237229005736</v>
      </c>
      <c r="AD102" s="824">
        <f>U102/D102</f>
        <v>256.64998754049373</v>
      </c>
      <c r="AF102" s="824">
        <f>O102/N102</f>
        <v>6.493179726494029</v>
      </c>
      <c r="AG102" s="824">
        <f>P102/N102</f>
        <v>2.0165543670448596</v>
      </c>
      <c r="AH102" s="824">
        <f>Q102/N102</f>
        <v>2.3954525908981554</v>
      </c>
      <c r="AI102" s="824">
        <f>R102/N102</f>
        <v>1.687855601678766</v>
      </c>
      <c r="AJ102" s="824">
        <f>S102/N102</f>
        <v>4.0833081925769212</v>
      </c>
      <c r="AK102" s="824">
        <f>T102/N102</f>
        <v>6.0998625596217808</v>
      </c>
      <c r="AL102" s="824">
        <f>U102/N102</f>
        <v>0.39331716687224855</v>
      </c>
    </row>
    <row r="103" spans="1:38" s="803" customFormat="1" x14ac:dyDescent="0.25">
      <c r="D103" s="822"/>
      <c r="E103" s="848"/>
      <c r="F103" s="823"/>
      <c r="G103" s="823"/>
      <c r="H103" s="825"/>
      <c r="I103" s="825"/>
      <c r="J103" s="848"/>
      <c r="K103" s="823"/>
      <c r="L103" s="823"/>
      <c r="O103" s="824"/>
      <c r="P103" s="824"/>
      <c r="Q103" s="824"/>
      <c r="R103" s="824"/>
      <c r="S103" s="824"/>
      <c r="T103" s="824"/>
      <c r="U103" s="741"/>
      <c r="W103" s="825"/>
      <c r="X103" s="824"/>
      <c r="Y103" s="824"/>
      <c r="Z103" s="824"/>
      <c r="AA103" s="824"/>
      <c r="AB103" s="824"/>
      <c r="AC103" s="824"/>
      <c r="AD103" s="824"/>
      <c r="AF103" s="824"/>
      <c r="AG103" s="824"/>
      <c r="AH103" s="824"/>
      <c r="AI103" s="824"/>
      <c r="AJ103" s="824"/>
      <c r="AK103" s="824"/>
      <c r="AL103" s="824"/>
    </row>
    <row r="104" spans="1:38" s="69" customFormat="1" x14ac:dyDescent="0.25">
      <c r="A104" s="862">
        <v>2011</v>
      </c>
      <c r="B104" s="150" t="s">
        <v>83</v>
      </c>
      <c r="C104" s="150" t="s">
        <v>190</v>
      </c>
      <c r="D104" s="419">
        <v>147.6</v>
      </c>
      <c r="E104" s="419"/>
      <c r="F104" s="421"/>
      <c r="G104" s="421"/>
      <c r="H104" s="150"/>
      <c r="I104" s="150"/>
      <c r="J104" s="150"/>
      <c r="K104" s="421"/>
      <c r="L104" s="528"/>
      <c r="M104" s="803"/>
      <c r="N104" s="802">
        <v>78476</v>
      </c>
      <c r="O104" s="804">
        <v>541516.46</v>
      </c>
      <c r="P104" s="804">
        <v>189765.69</v>
      </c>
      <c r="Q104" s="804">
        <v>217644.48</v>
      </c>
      <c r="R104" s="804">
        <v>157956.21</v>
      </c>
      <c r="S104" s="804">
        <f>R104+Q104</f>
        <v>375600.69</v>
      </c>
      <c r="T104" s="804">
        <f>S104+P104</f>
        <v>565366.38</v>
      </c>
      <c r="U104" s="805">
        <f>O104-T104</f>
        <v>-23849.920000000042</v>
      </c>
      <c r="V104" s="803"/>
      <c r="W104" s="529">
        <f>N104/D104</f>
        <v>531.68021680216805</v>
      </c>
      <c r="X104" s="804">
        <f>O104/D104</f>
        <v>3668.8107046070459</v>
      </c>
      <c r="Y104" s="804">
        <f>P104/D104</f>
        <v>1285.675406504065</v>
      </c>
      <c r="Z104" s="804">
        <f>Q104/D104</f>
        <v>1474.5560975609758</v>
      </c>
      <c r="AA104" s="804">
        <f>R104/D104</f>
        <v>1070.1640243902439</v>
      </c>
      <c r="AB104" s="804">
        <f>S104/D104</f>
        <v>2544.7201219512194</v>
      </c>
      <c r="AC104" s="804">
        <f>T104/D104</f>
        <v>3830.3955284552849</v>
      </c>
      <c r="AD104" s="806">
        <f>U104/D104</f>
        <v>-161.58482384823878</v>
      </c>
      <c r="AE104" s="803"/>
      <c r="AF104" s="807">
        <f>O104/N104</f>
        <v>6.9004085325449811</v>
      </c>
      <c r="AG104" s="804">
        <f>P104/N104</f>
        <v>2.4181366277588054</v>
      </c>
      <c r="AH104" s="804">
        <f>Q104/N104</f>
        <v>2.7733890616239361</v>
      </c>
      <c r="AI104" s="804">
        <f>R104/N104</f>
        <v>2.0127963963504767</v>
      </c>
      <c r="AJ104" s="804">
        <f>S104/N104</f>
        <v>4.7861854579744127</v>
      </c>
      <c r="AK104" s="804">
        <f>T104/N104</f>
        <v>7.2043220857332182</v>
      </c>
      <c r="AL104" s="806">
        <f>U104/N104</f>
        <v>-0.30391355318823643</v>
      </c>
    </row>
    <row r="105" spans="1:38" s="69" customFormat="1" x14ac:dyDescent="0.25">
      <c r="A105" s="817">
        <v>2012</v>
      </c>
      <c r="B105" s="412" t="s">
        <v>83</v>
      </c>
      <c r="C105" s="152" t="s">
        <v>190</v>
      </c>
      <c r="D105" s="413">
        <v>191.5</v>
      </c>
      <c r="E105" s="414"/>
      <c r="F105" s="415"/>
      <c r="G105" s="415"/>
      <c r="H105" s="412"/>
      <c r="I105" s="412"/>
      <c r="J105" s="414"/>
      <c r="K105" s="415"/>
      <c r="L105" s="416"/>
      <c r="M105" s="803"/>
      <c r="N105" s="817">
        <v>107389</v>
      </c>
      <c r="O105" s="818">
        <v>650594.07999999996</v>
      </c>
      <c r="P105" s="818">
        <v>205600.98</v>
      </c>
      <c r="Q105" s="818">
        <v>311002.53000000003</v>
      </c>
      <c r="R105" s="818">
        <v>208278.83</v>
      </c>
      <c r="S105" s="818">
        <f>R105+Q105</f>
        <v>519281.36</v>
      </c>
      <c r="T105" s="818">
        <f>S105+P105</f>
        <v>724882.34</v>
      </c>
      <c r="U105" s="819">
        <f>O105-T105</f>
        <v>-74288.260000000009</v>
      </c>
      <c r="V105" s="803"/>
      <c r="W105" s="411">
        <f>N105/D105</f>
        <v>560.77806788511748</v>
      </c>
      <c r="X105" s="818">
        <f>O105/D105</f>
        <v>3397.3581201044385</v>
      </c>
      <c r="Y105" s="818">
        <f>P105/D105</f>
        <v>1073.6343603133159</v>
      </c>
      <c r="Z105" s="818">
        <f>Q105/D105</f>
        <v>1624.0340992167103</v>
      </c>
      <c r="AA105" s="818">
        <f>R105/D105</f>
        <v>1087.6179112271541</v>
      </c>
      <c r="AB105" s="818">
        <f>S105/D105</f>
        <v>2711.6520104438641</v>
      </c>
      <c r="AC105" s="818">
        <f>T105/D105</f>
        <v>3785.2863707571801</v>
      </c>
      <c r="AD105" s="820">
        <f>U105/D105</f>
        <v>-387.92825065274155</v>
      </c>
      <c r="AE105" s="803"/>
      <c r="AF105" s="821">
        <f>O105/N105</f>
        <v>6.0582934937470316</v>
      </c>
      <c r="AG105" s="818">
        <f>P105/N105</f>
        <v>1.9145441339429552</v>
      </c>
      <c r="AH105" s="818">
        <f>Q105/N105</f>
        <v>2.8960371173956365</v>
      </c>
      <c r="AI105" s="818">
        <f>R105/N105</f>
        <v>1.9394801143506317</v>
      </c>
      <c r="AJ105" s="818">
        <f>S105/N105</f>
        <v>4.8355172317462678</v>
      </c>
      <c r="AK105" s="818">
        <f>T105/N105</f>
        <v>6.7500613656892225</v>
      </c>
      <c r="AL105" s="820">
        <f>U105/N105</f>
        <v>-0.69176787194219158</v>
      </c>
    </row>
    <row r="106" spans="1:38" s="803" customFormat="1" x14ac:dyDescent="0.25">
      <c r="A106" s="803" t="s">
        <v>220</v>
      </c>
      <c r="B106" s="825" t="s">
        <v>83</v>
      </c>
      <c r="C106" s="803" t="s">
        <v>190</v>
      </c>
      <c r="D106" s="822">
        <f>SUM(D104:D105)</f>
        <v>339.1</v>
      </c>
      <c r="E106" s="848"/>
      <c r="F106" s="823"/>
      <c r="G106" s="823"/>
      <c r="H106" s="825"/>
      <c r="I106" s="825"/>
      <c r="J106" s="848"/>
      <c r="K106" s="823"/>
      <c r="L106" s="823"/>
      <c r="N106" s="803">
        <f>SUM(N104:N105)</f>
        <v>185865</v>
      </c>
      <c r="O106" s="824">
        <f>SUM(O104:O105)</f>
        <v>1192110.54</v>
      </c>
      <c r="P106" s="824">
        <f>SUM(P104:P105)</f>
        <v>395366.67000000004</v>
      </c>
      <c r="Q106" s="824">
        <f>SUM(Q104:Q105)</f>
        <v>528647.01</v>
      </c>
      <c r="R106" s="824">
        <f>SUM(R104:R105)</f>
        <v>366235.04</v>
      </c>
      <c r="S106" s="824">
        <f>R106+Q106</f>
        <v>894882.05</v>
      </c>
      <c r="T106" s="824">
        <f>S106+P106</f>
        <v>1290248.7200000002</v>
      </c>
      <c r="U106" s="741">
        <f>O106-T106</f>
        <v>-98138.180000000168</v>
      </c>
      <c r="W106" s="825">
        <f>N106/D106</f>
        <v>548.11265113535831</v>
      </c>
      <c r="X106" s="824">
        <f>O106/D106</f>
        <v>3515.5132409318785</v>
      </c>
      <c r="Y106" s="824">
        <f>P106/D106</f>
        <v>1165.9294308463579</v>
      </c>
      <c r="Z106" s="824">
        <f>Q106/D106</f>
        <v>1558.9708345620761</v>
      </c>
      <c r="AA106" s="824">
        <f>R106/D106</f>
        <v>1080.020760837511</v>
      </c>
      <c r="AB106" s="824">
        <f>S106/D106</f>
        <v>2638.9915953995869</v>
      </c>
      <c r="AC106" s="824">
        <f>T106/D106</f>
        <v>3804.9210262459455</v>
      </c>
      <c r="AD106" s="824">
        <f>U106/D106</f>
        <v>-289.4077853140671</v>
      </c>
      <c r="AF106" s="824">
        <f>O106/N106</f>
        <v>6.4138516665321603</v>
      </c>
      <c r="AG106" s="824">
        <f>P106/N106</f>
        <v>2.1271711726252929</v>
      </c>
      <c r="AH106" s="824">
        <f>Q106/N106</f>
        <v>2.8442526026955051</v>
      </c>
      <c r="AI106" s="824">
        <f>R106/N106</f>
        <v>1.970435746375057</v>
      </c>
      <c r="AJ106" s="824">
        <f>S106/N106</f>
        <v>4.8146883490705621</v>
      </c>
      <c r="AK106" s="824">
        <f>T106/N106</f>
        <v>6.9418595216958554</v>
      </c>
      <c r="AL106" s="824">
        <f>U106/N106</f>
        <v>-0.52800785516369497</v>
      </c>
    </row>
    <row r="107" spans="1:38" s="69" customFormat="1" x14ac:dyDescent="0.25">
      <c r="A107" s="803"/>
      <c r="B107" s="825"/>
      <c r="C107" s="803"/>
      <c r="D107" s="822"/>
      <c r="E107" s="848"/>
      <c r="F107" s="823"/>
      <c r="G107" s="823"/>
      <c r="H107" s="825"/>
      <c r="I107" s="825"/>
      <c r="J107" s="848"/>
      <c r="K107" s="823"/>
      <c r="L107" s="823"/>
      <c r="M107" s="803"/>
      <c r="N107" s="803"/>
      <c r="O107" s="824"/>
      <c r="P107" s="824"/>
      <c r="Q107" s="824"/>
      <c r="R107" s="824"/>
      <c r="S107" s="824"/>
      <c r="T107" s="824"/>
      <c r="U107" s="741"/>
      <c r="V107" s="803"/>
      <c r="W107" s="825"/>
      <c r="X107" s="824"/>
      <c r="Y107" s="824"/>
      <c r="Z107" s="824"/>
      <c r="AA107" s="824"/>
      <c r="AB107" s="824"/>
      <c r="AC107" s="824"/>
      <c r="AD107" s="824"/>
      <c r="AE107" s="803"/>
      <c r="AF107" s="824"/>
      <c r="AG107" s="824"/>
      <c r="AH107" s="824"/>
      <c r="AI107" s="824"/>
      <c r="AJ107" s="824"/>
      <c r="AK107" s="824"/>
      <c r="AL107" s="824"/>
    </row>
    <row r="108" spans="1:38" s="69" customFormat="1" x14ac:dyDescent="0.25">
      <c r="A108" s="862">
        <v>2011</v>
      </c>
      <c r="B108" s="150" t="s">
        <v>84</v>
      </c>
      <c r="C108" s="150" t="s">
        <v>190</v>
      </c>
      <c r="D108" s="419">
        <v>98.6</v>
      </c>
      <c r="E108" s="419"/>
      <c r="F108" s="421"/>
      <c r="G108" s="421"/>
      <c r="H108" s="150"/>
      <c r="I108" s="150"/>
      <c r="J108" s="150"/>
      <c r="K108" s="421"/>
      <c r="L108" s="528"/>
      <c r="M108" s="803"/>
      <c r="N108" s="802">
        <v>54485</v>
      </c>
      <c r="O108" s="804">
        <v>431137.12</v>
      </c>
      <c r="P108" s="804">
        <v>157975.76</v>
      </c>
      <c r="Q108" s="804">
        <v>190510.87</v>
      </c>
      <c r="R108" s="804">
        <v>132512.10999999999</v>
      </c>
      <c r="S108" s="804">
        <f>R108+Q108</f>
        <v>323022.98</v>
      </c>
      <c r="T108" s="804">
        <f>S108+P108</f>
        <v>480998.74</v>
      </c>
      <c r="U108" s="805">
        <f>O108-T108</f>
        <v>-49861.619999999995</v>
      </c>
      <c r="V108" s="803"/>
      <c r="W108" s="529">
        <f>N108/D108</f>
        <v>552.58620689655174</v>
      </c>
      <c r="X108" s="804">
        <f>O108/D108</f>
        <v>4372.5874239350915</v>
      </c>
      <c r="Y108" s="804">
        <f>P108/D108</f>
        <v>1602.1882352941179</v>
      </c>
      <c r="Z108" s="804">
        <f>Q108/D108</f>
        <v>1932.1589249492902</v>
      </c>
      <c r="AA108" s="804">
        <f>R108/D108</f>
        <v>1343.9362068965518</v>
      </c>
      <c r="AB108" s="804">
        <f>S108/D108</f>
        <v>3276.0951318458419</v>
      </c>
      <c r="AC108" s="804">
        <f>T108/D108</f>
        <v>4878.2833671399594</v>
      </c>
      <c r="AD108" s="806">
        <f>U108/D108</f>
        <v>-505.69594320486812</v>
      </c>
      <c r="AE108" s="803"/>
      <c r="AF108" s="807">
        <f>O108/N108</f>
        <v>7.9129507203817564</v>
      </c>
      <c r="AG108" s="804">
        <f>P108/N108</f>
        <v>2.8994358080205562</v>
      </c>
      <c r="AH108" s="804">
        <f>Q108/N108</f>
        <v>3.496574653574378</v>
      </c>
      <c r="AI108" s="804">
        <f>R108/N108</f>
        <v>2.4320842433697347</v>
      </c>
      <c r="AJ108" s="804">
        <f>S108/N108</f>
        <v>5.9286588969441123</v>
      </c>
      <c r="AK108" s="804">
        <f>T108/N108</f>
        <v>8.8280947049646699</v>
      </c>
      <c r="AL108" s="806">
        <f>U108/N108</f>
        <v>-0.91514398458291268</v>
      </c>
    </row>
    <row r="109" spans="1:38" s="69" customFormat="1" x14ac:dyDescent="0.25">
      <c r="A109" s="817">
        <v>2012</v>
      </c>
      <c r="B109" s="412" t="s">
        <v>84</v>
      </c>
      <c r="C109" s="152" t="s">
        <v>190</v>
      </c>
      <c r="D109" s="413">
        <v>93.6</v>
      </c>
      <c r="E109" s="414"/>
      <c r="F109" s="415"/>
      <c r="G109" s="415"/>
      <c r="H109" s="412"/>
      <c r="I109" s="412"/>
      <c r="J109" s="414"/>
      <c r="K109" s="415"/>
      <c r="L109" s="416"/>
      <c r="M109" s="803"/>
      <c r="N109" s="817">
        <v>49826</v>
      </c>
      <c r="O109" s="818">
        <v>320226.40000000002</v>
      </c>
      <c r="P109" s="818">
        <v>115241.95</v>
      </c>
      <c r="Q109" s="818">
        <v>165935.10999999999</v>
      </c>
      <c r="R109" s="818">
        <v>117227.4</v>
      </c>
      <c r="S109" s="818">
        <f>R109+Q109</f>
        <v>283162.51</v>
      </c>
      <c r="T109" s="818">
        <f>S109+P109</f>
        <v>398404.46</v>
      </c>
      <c r="U109" s="819">
        <f>O109-T109</f>
        <v>-78178.06</v>
      </c>
      <c r="V109" s="803"/>
      <c r="W109" s="411">
        <f>N109/D109</f>
        <v>532.32905982905982</v>
      </c>
      <c r="X109" s="818">
        <f>O109/D109</f>
        <v>3421.2222222222226</v>
      </c>
      <c r="Y109" s="818">
        <f>P109/D109</f>
        <v>1231.2174145299145</v>
      </c>
      <c r="Z109" s="818">
        <f>Q109/D109</f>
        <v>1772.8110042735043</v>
      </c>
      <c r="AA109" s="818">
        <f>R109/D109</f>
        <v>1252.4294871794873</v>
      </c>
      <c r="AB109" s="818">
        <f>S109/D109</f>
        <v>3025.2404914529916</v>
      </c>
      <c r="AC109" s="818">
        <f>T109/D109</f>
        <v>4256.4579059829066</v>
      </c>
      <c r="AD109" s="820">
        <f>U109/D109</f>
        <v>-835.23568376068374</v>
      </c>
      <c r="AE109" s="803"/>
      <c r="AF109" s="821">
        <f>O109/N109</f>
        <v>6.4268935896921286</v>
      </c>
      <c r="AG109" s="818">
        <f>P109/N109</f>
        <v>2.3128878497170153</v>
      </c>
      <c r="AH109" s="818">
        <f>Q109/N109</f>
        <v>3.330291614819572</v>
      </c>
      <c r="AI109" s="818">
        <f>R109/N109</f>
        <v>2.3527355196082365</v>
      </c>
      <c r="AJ109" s="818">
        <f>S109/N109</f>
        <v>5.6830271344278094</v>
      </c>
      <c r="AK109" s="818">
        <f>T109/N109</f>
        <v>7.9959149841448243</v>
      </c>
      <c r="AL109" s="820">
        <f>U109/N109</f>
        <v>-1.5690213944526954</v>
      </c>
    </row>
    <row r="110" spans="1:38" s="803" customFormat="1" x14ac:dyDescent="0.25">
      <c r="A110" s="803" t="s">
        <v>220</v>
      </c>
      <c r="B110" s="825" t="s">
        <v>84</v>
      </c>
      <c r="C110" s="803" t="s">
        <v>190</v>
      </c>
      <c r="D110" s="822">
        <f>SUM(D108:D109)</f>
        <v>192.2</v>
      </c>
      <c r="E110" s="848"/>
      <c r="F110" s="823"/>
      <c r="G110" s="823"/>
      <c r="H110" s="825"/>
      <c r="I110" s="825"/>
      <c r="J110" s="848"/>
      <c r="K110" s="823"/>
      <c r="L110" s="823"/>
      <c r="N110" s="803">
        <f>SUM(N108:N109)</f>
        <v>104311</v>
      </c>
      <c r="O110" s="824">
        <f>SUM(O108:O109)</f>
        <v>751363.52</v>
      </c>
      <c r="P110" s="824">
        <f>SUM(P108:P109)</f>
        <v>273217.71000000002</v>
      </c>
      <c r="Q110" s="824">
        <f>SUM(Q108:Q109)</f>
        <v>356445.98</v>
      </c>
      <c r="R110" s="824">
        <f>SUM(R108:R109)</f>
        <v>249739.50999999998</v>
      </c>
      <c r="S110" s="824">
        <f>R110+Q110</f>
        <v>606185.49</v>
      </c>
      <c r="T110" s="824">
        <f>S110+P110</f>
        <v>879403.2</v>
      </c>
      <c r="U110" s="741">
        <f>O110-T110</f>
        <v>-128039.67999999993</v>
      </c>
      <c r="W110" s="825">
        <f>N110/D110</f>
        <v>542.72112382934449</v>
      </c>
      <c r="X110" s="824">
        <f>O110/D110</f>
        <v>3909.2795005202915</v>
      </c>
      <c r="Y110" s="824">
        <f>P110/D110</f>
        <v>1421.5281477627473</v>
      </c>
      <c r="Z110" s="824">
        <f>Q110/D110</f>
        <v>1854.5576482830386</v>
      </c>
      <c r="AA110" s="824">
        <f>R110/D110</f>
        <v>1299.3731009365245</v>
      </c>
      <c r="AB110" s="824">
        <f>S110/D110</f>
        <v>3153.930749219563</v>
      </c>
      <c r="AC110" s="824">
        <f>T110/D110</f>
        <v>4575.4588969823099</v>
      </c>
      <c r="AD110" s="824">
        <f>U110/D110</f>
        <v>-666.17939646201842</v>
      </c>
      <c r="AF110" s="824">
        <f>O110/N110</f>
        <v>7.2031091639424414</v>
      </c>
      <c r="AG110" s="824">
        <f>P110/N110</f>
        <v>2.6192607682794722</v>
      </c>
      <c r="AH110" s="824">
        <f>Q110/N110</f>
        <v>3.4171466096576584</v>
      </c>
      <c r="AI110" s="824">
        <f>R110/N110</f>
        <v>2.3941819175350632</v>
      </c>
      <c r="AJ110" s="824">
        <f>S110/N110</f>
        <v>5.811328527192722</v>
      </c>
      <c r="AK110" s="824">
        <f>T110/N110</f>
        <v>8.4305892954721937</v>
      </c>
      <c r="AL110" s="824">
        <f>U110/N110</f>
        <v>-1.2274801315297517</v>
      </c>
    </row>
    <row r="111" spans="1:38" s="69" customFormat="1" x14ac:dyDescent="0.25">
      <c r="A111" s="803"/>
      <c r="B111" s="825"/>
      <c r="C111" s="803"/>
      <c r="D111" s="822"/>
      <c r="E111" s="848"/>
      <c r="F111" s="823"/>
      <c r="G111" s="823"/>
      <c r="H111" s="825"/>
      <c r="I111" s="825"/>
      <c r="J111" s="848"/>
      <c r="K111" s="823"/>
      <c r="L111" s="823"/>
      <c r="M111" s="803"/>
      <c r="N111" s="803"/>
      <c r="O111" s="824"/>
      <c r="P111" s="824"/>
      <c r="Q111" s="824"/>
      <c r="R111" s="824"/>
      <c r="S111" s="824"/>
      <c r="T111" s="824"/>
      <c r="U111" s="741"/>
      <c r="V111" s="803"/>
      <c r="W111" s="825"/>
      <c r="X111" s="824"/>
      <c r="Y111" s="824"/>
      <c r="Z111" s="824"/>
      <c r="AA111" s="824"/>
      <c r="AB111" s="824"/>
      <c r="AC111" s="824"/>
      <c r="AD111" s="824"/>
      <c r="AE111" s="803"/>
      <c r="AF111" s="824"/>
      <c r="AG111" s="824"/>
      <c r="AH111" s="824"/>
      <c r="AI111" s="824"/>
      <c r="AJ111" s="824"/>
      <c r="AK111" s="824"/>
      <c r="AL111" s="824"/>
    </row>
    <row r="112" spans="1:38" s="803" customFormat="1" x14ac:dyDescent="0.25">
      <c r="A112" s="862">
        <v>2011</v>
      </c>
      <c r="B112" s="150" t="s">
        <v>196</v>
      </c>
      <c r="C112" s="150" t="s">
        <v>190</v>
      </c>
      <c r="D112" s="419">
        <v>58.7</v>
      </c>
      <c r="E112" s="419"/>
      <c r="F112" s="421"/>
      <c r="G112" s="421"/>
      <c r="H112" s="150"/>
      <c r="I112" s="150"/>
      <c r="J112" s="150"/>
      <c r="K112" s="421"/>
      <c r="L112" s="528"/>
      <c r="N112" s="802">
        <v>31904</v>
      </c>
      <c r="O112" s="804">
        <v>265687.63</v>
      </c>
      <c r="P112" s="804">
        <v>102975.67999999999</v>
      </c>
      <c r="Q112" s="804">
        <v>107676.11</v>
      </c>
      <c r="R112" s="804">
        <v>82390.39</v>
      </c>
      <c r="S112" s="804">
        <f>R112+Q112</f>
        <v>190066.5</v>
      </c>
      <c r="T112" s="804">
        <f>S112+P112</f>
        <v>293042.18</v>
      </c>
      <c r="U112" s="805">
        <f>O112-T112</f>
        <v>-27354.549999999988</v>
      </c>
      <c r="W112" s="529">
        <f>N112/D112</f>
        <v>543.50936967632026</v>
      </c>
      <c r="X112" s="804">
        <f>O112/D112</f>
        <v>4526.19471890971</v>
      </c>
      <c r="Y112" s="804">
        <f>P112/D112</f>
        <v>1754.2705281090286</v>
      </c>
      <c r="Z112" s="804">
        <f>Q112/D112</f>
        <v>1834.3459965928448</v>
      </c>
      <c r="AA112" s="804">
        <f>R112/D112</f>
        <v>1403.5841567291311</v>
      </c>
      <c r="AB112" s="804">
        <f>S112/D112</f>
        <v>3237.9301533219759</v>
      </c>
      <c r="AC112" s="804">
        <f>T112/D112</f>
        <v>4992.2006814310043</v>
      </c>
      <c r="AD112" s="806">
        <f>U112/D112</f>
        <v>-466.00596252129452</v>
      </c>
      <c r="AF112" s="807">
        <f>O112/N112</f>
        <v>8.3277216023069212</v>
      </c>
      <c r="AG112" s="804">
        <f>P112/N112</f>
        <v>3.2276730190571712</v>
      </c>
      <c r="AH112" s="804">
        <f>Q112/N112</f>
        <v>3.3750034478435307</v>
      </c>
      <c r="AI112" s="804">
        <f>R112/N112</f>
        <v>2.582447028585757</v>
      </c>
      <c r="AJ112" s="804">
        <f>S112/N112</f>
        <v>5.9574504764292877</v>
      </c>
      <c r="AK112" s="804">
        <f>T112/N112</f>
        <v>9.1851234954864598</v>
      </c>
      <c r="AL112" s="806">
        <f>U112/N112</f>
        <v>-0.8574018931795383</v>
      </c>
    </row>
    <row r="113" spans="1:38" s="803" customFormat="1" x14ac:dyDescent="0.25">
      <c r="A113" s="817">
        <v>2012</v>
      </c>
      <c r="B113" s="152" t="s">
        <v>196</v>
      </c>
      <c r="C113" s="152" t="s">
        <v>190</v>
      </c>
      <c r="D113" s="413">
        <v>118</v>
      </c>
      <c r="E113" s="414"/>
      <c r="F113" s="415"/>
      <c r="G113" s="415"/>
      <c r="H113" s="412"/>
      <c r="I113" s="412"/>
      <c r="J113" s="414"/>
      <c r="K113" s="415"/>
      <c r="L113" s="416"/>
      <c r="N113" s="817">
        <v>49929</v>
      </c>
      <c r="O113" s="818">
        <v>287167.40000000002</v>
      </c>
      <c r="P113" s="818">
        <v>117047.6</v>
      </c>
      <c r="Q113" s="818">
        <v>228043.78</v>
      </c>
      <c r="R113" s="818">
        <v>186217.63</v>
      </c>
      <c r="S113" s="818">
        <f>R113+Q113</f>
        <v>414261.41000000003</v>
      </c>
      <c r="T113" s="818">
        <f>S113+P113</f>
        <v>531309.01</v>
      </c>
      <c r="U113" s="819">
        <f>O113-T113</f>
        <v>-244141.61</v>
      </c>
      <c r="W113" s="411">
        <f>N113/D113</f>
        <v>423.12711864406782</v>
      </c>
      <c r="X113" s="818">
        <f>O113/D113</f>
        <v>2433.6220338983053</v>
      </c>
      <c r="Y113" s="818">
        <f>P113/D113</f>
        <v>991.92881355932207</v>
      </c>
      <c r="Z113" s="818">
        <f>Q113/D113</f>
        <v>1932.5744067796611</v>
      </c>
      <c r="AA113" s="818">
        <f>R113/D113</f>
        <v>1578.1155084745762</v>
      </c>
      <c r="AB113" s="818">
        <f>S113/D113</f>
        <v>3510.6899152542373</v>
      </c>
      <c r="AC113" s="818">
        <f>T113/D113</f>
        <v>4502.6187288135598</v>
      </c>
      <c r="AD113" s="820">
        <f>U113/D113</f>
        <v>-2068.996694915254</v>
      </c>
      <c r="AF113" s="821">
        <f>O113/N113</f>
        <v>5.7515151515151519</v>
      </c>
      <c r="AG113" s="818">
        <f>P113/N113</f>
        <v>2.3442808788479641</v>
      </c>
      <c r="AH113" s="818">
        <f>Q113/N113</f>
        <v>4.5673612529792305</v>
      </c>
      <c r="AI113" s="818">
        <f>R113/N113</f>
        <v>3.7296487011556412</v>
      </c>
      <c r="AJ113" s="818">
        <f>S113/N113</f>
        <v>8.2970099541348716</v>
      </c>
      <c r="AK113" s="818">
        <f>T113/N113</f>
        <v>10.641290832982836</v>
      </c>
      <c r="AL113" s="820">
        <f>U113/N113</f>
        <v>-4.8897756814676843</v>
      </c>
    </row>
    <row r="114" spans="1:38" s="803" customFormat="1" x14ac:dyDescent="0.25">
      <c r="A114" s="803" t="s">
        <v>220</v>
      </c>
      <c r="B114" s="825" t="s">
        <v>196</v>
      </c>
      <c r="C114" s="803" t="s">
        <v>190</v>
      </c>
      <c r="D114" s="822">
        <f>SUM(D112:D113)</f>
        <v>176.7</v>
      </c>
      <c r="E114" s="848"/>
      <c r="F114" s="823"/>
      <c r="G114" s="823"/>
      <c r="H114" s="825"/>
      <c r="I114" s="825"/>
      <c r="J114" s="848"/>
      <c r="K114" s="823"/>
      <c r="L114" s="823"/>
      <c r="N114" s="803">
        <f>SUM(N112:N113)</f>
        <v>81833</v>
      </c>
      <c r="O114" s="824">
        <f>SUM(O112:O113)</f>
        <v>552855.03</v>
      </c>
      <c r="P114" s="824">
        <f>SUM(P112:P113)</f>
        <v>220023.28</v>
      </c>
      <c r="Q114" s="824">
        <f>SUM(Q112:Q113)</f>
        <v>335719.89</v>
      </c>
      <c r="R114" s="824">
        <f>SUM(R112:R113)</f>
        <v>268608.02</v>
      </c>
      <c r="S114" s="824">
        <f>R114+Q114</f>
        <v>604327.91</v>
      </c>
      <c r="T114" s="824">
        <f>S114+P114</f>
        <v>824351.19000000006</v>
      </c>
      <c r="U114" s="741">
        <f>O114-T114</f>
        <v>-271496.16000000003</v>
      </c>
      <c r="W114" s="825">
        <f>N114/D114</f>
        <v>463.11827956989248</v>
      </c>
      <c r="X114" s="824">
        <f>O114/D114</f>
        <v>3128.777758913413</v>
      </c>
      <c r="Y114" s="824">
        <f>P114/D114</f>
        <v>1245.1798528579513</v>
      </c>
      <c r="Z114" s="824">
        <f>Q114/D114</f>
        <v>1899.9427843803057</v>
      </c>
      <c r="AA114" s="824">
        <f>R114/D114</f>
        <v>1520.135936615733</v>
      </c>
      <c r="AB114" s="824">
        <f>S114/D114</f>
        <v>3420.078720996039</v>
      </c>
      <c r="AC114" s="824">
        <f>T114/D114</f>
        <v>4665.2585738539901</v>
      </c>
      <c r="AD114" s="824">
        <f>U114/D114</f>
        <v>-1536.4808149405776</v>
      </c>
      <c r="AF114" s="824">
        <f>O114/N114</f>
        <v>6.7558934659611651</v>
      </c>
      <c r="AG114" s="824">
        <f>P114/N114</f>
        <v>2.6886864712279888</v>
      </c>
      <c r="AH114" s="824">
        <f>Q114/N114</f>
        <v>4.102500091650068</v>
      </c>
      <c r="AI114" s="824">
        <f>R114/N114</f>
        <v>3.2823924333704011</v>
      </c>
      <c r="AJ114" s="824">
        <f>S114/N114</f>
        <v>7.3848925250204687</v>
      </c>
      <c r="AK114" s="824">
        <f>T114/N114</f>
        <v>10.073578996248457</v>
      </c>
      <c r="AL114" s="824">
        <f>U114/N114</f>
        <v>-3.3176855302872927</v>
      </c>
    </row>
    <row r="115" spans="1:38" s="803" customFormat="1" x14ac:dyDescent="0.25">
      <c r="B115" s="825"/>
      <c r="D115" s="822"/>
      <c r="E115" s="848"/>
      <c r="F115" s="823"/>
      <c r="G115" s="823"/>
      <c r="H115" s="825"/>
      <c r="I115" s="825"/>
      <c r="J115" s="848"/>
      <c r="K115" s="823"/>
      <c r="L115" s="823"/>
      <c r="O115" s="824"/>
      <c r="P115" s="824"/>
      <c r="Q115" s="824"/>
      <c r="R115" s="824"/>
      <c r="S115" s="824"/>
      <c r="T115" s="824"/>
      <c r="U115" s="741"/>
      <c r="W115" s="825"/>
      <c r="X115" s="824"/>
      <c r="Y115" s="824"/>
      <c r="Z115" s="824"/>
      <c r="AA115" s="824"/>
      <c r="AB115" s="824"/>
      <c r="AC115" s="824"/>
      <c r="AD115" s="824"/>
      <c r="AF115" s="824"/>
      <c r="AG115" s="824"/>
      <c r="AH115" s="824"/>
      <c r="AI115" s="824"/>
      <c r="AJ115" s="824"/>
      <c r="AK115" s="824"/>
      <c r="AL115" s="824"/>
    </row>
    <row r="116" spans="1:38" x14ac:dyDescent="0.25">
      <c r="A116" s="790" t="s">
        <v>218</v>
      </c>
      <c r="B116" s="791" t="s">
        <v>0</v>
      </c>
      <c r="C116" s="791" t="s">
        <v>1</v>
      </c>
      <c r="D116" s="791" t="s">
        <v>2</v>
      </c>
      <c r="E116" s="792" t="s">
        <v>3</v>
      </c>
      <c r="F116" s="793" t="s">
        <v>4</v>
      </c>
      <c r="G116" s="793" t="s">
        <v>5</v>
      </c>
      <c r="H116" s="791" t="s">
        <v>94</v>
      </c>
      <c r="I116" s="791" t="s">
        <v>7</v>
      </c>
      <c r="J116" s="792" t="s">
        <v>3</v>
      </c>
      <c r="K116" s="793" t="s">
        <v>8</v>
      </c>
      <c r="L116" s="794" t="s">
        <v>9</v>
      </c>
      <c r="N116" s="795" t="s">
        <v>10</v>
      </c>
      <c r="O116" s="796" t="s">
        <v>11</v>
      </c>
      <c r="P116" s="796" t="s">
        <v>12</v>
      </c>
      <c r="Q116" s="796" t="s">
        <v>13</v>
      </c>
      <c r="R116" s="796" t="s">
        <v>14</v>
      </c>
      <c r="S116" s="796" t="s">
        <v>15</v>
      </c>
      <c r="T116" s="796" t="s">
        <v>16</v>
      </c>
      <c r="U116" s="797" t="s">
        <v>17</v>
      </c>
      <c r="V116" s="7"/>
      <c r="W116" s="798" t="s">
        <v>10</v>
      </c>
      <c r="X116" s="796" t="s">
        <v>11</v>
      </c>
      <c r="Y116" s="796" t="s">
        <v>12</v>
      </c>
      <c r="Z116" s="796" t="s">
        <v>13</v>
      </c>
      <c r="AA116" s="796" t="s">
        <v>14</v>
      </c>
      <c r="AB116" s="796" t="s">
        <v>15</v>
      </c>
      <c r="AC116" s="796" t="s">
        <v>16</v>
      </c>
      <c r="AD116" s="799" t="s">
        <v>17</v>
      </c>
      <c r="AF116" s="801" t="s">
        <v>11</v>
      </c>
      <c r="AG116" s="796" t="s">
        <v>12</v>
      </c>
      <c r="AH116" s="796" t="s">
        <v>13</v>
      </c>
      <c r="AI116" s="796" t="s">
        <v>14</v>
      </c>
      <c r="AJ116" s="796" t="s">
        <v>15</v>
      </c>
      <c r="AK116" s="796" t="s">
        <v>16</v>
      </c>
      <c r="AL116" s="799" t="s">
        <v>17</v>
      </c>
    </row>
    <row r="117" spans="1:38" s="441" customFormat="1" x14ac:dyDescent="0.25">
      <c r="A117" s="829">
        <v>2011</v>
      </c>
      <c r="B117" s="86" t="s">
        <v>191</v>
      </c>
      <c r="C117" s="86" t="s">
        <v>204</v>
      </c>
      <c r="D117" s="87">
        <v>92.3</v>
      </c>
      <c r="E117" s="86"/>
      <c r="F117" s="86"/>
      <c r="G117" s="86"/>
      <c r="H117" s="86"/>
      <c r="I117" s="86"/>
      <c r="J117" s="86"/>
      <c r="K117" s="86"/>
      <c r="L117" s="830"/>
      <c r="M117" s="69"/>
      <c r="N117" s="829">
        <v>43022</v>
      </c>
      <c r="O117" s="831">
        <v>291094.17</v>
      </c>
      <c r="P117" s="831">
        <v>170132.28</v>
      </c>
      <c r="Q117" s="831">
        <v>135578.01999999999</v>
      </c>
      <c r="R117" s="831">
        <v>141495.16</v>
      </c>
      <c r="S117" s="831">
        <f>R117+Q117</f>
        <v>277073.18</v>
      </c>
      <c r="T117" s="831">
        <f>S117+P117</f>
        <v>447205.45999999996</v>
      </c>
      <c r="U117" s="805">
        <f>O117-T117</f>
        <v>-156111.28999999998</v>
      </c>
      <c r="V117" s="69"/>
      <c r="W117" s="430">
        <f>N117/D117</f>
        <v>466.11050920910077</v>
      </c>
      <c r="X117" s="831">
        <f>O117/D117</f>
        <v>3153.7829902491872</v>
      </c>
      <c r="Y117" s="831">
        <f>P117/D117</f>
        <v>1843.2533044420368</v>
      </c>
      <c r="Z117" s="831">
        <f>Q117/D117</f>
        <v>1468.8842903575298</v>
      </c>
      <c r="AA117" s="831">
        <f>R117/D117</f>
        <v>1532.9919826652222</v>
      </c>
      <c r="AB117" s="831">
        <f>AA117+Z117</f>
        <v>3001.8762730227518</v>
      </c>
      <c r="AC117" s="831">
        <f>AB117+Y117</f>
        <v>4845.1295774647888</v>
      </c>
      <c r="AD117" s="832">
        <f>X117-AC117</f>
        <v>-1691.3465872156016</v>
      </c>
      <c r="AE117" s="740"/>
      <c r="AF117" s="833">
        <f>O117/N117</f>
        <v>6.7661700990191065</v>
      </c>
      <c r="AG117" s="831">
        <f>P117/N117</f>
        <v>3.9545413974245736</v>
      </c>
      <c r="AH117" s="831">
        <f>Q117/N117</f>
        <v>3.1513648830830734</v>
      </c>
      <c r="AI117" s="831">
        <f>R117/N117</f>
        <v>3.2889024220166427</v>
      </c>
      <c r="AJ117" s="831">
        <f>AI117+AH117</f>
        <v>6.4402673050997166</v>
      </c>
      <c r="AK117" s="831">
        <f>AJ117+AG117</f>
        <v>10.394808702524291</v>
      </c>
      <c r="AL117" s="832">
        <f>AG117-AK117</f>
        <v>-6.4402673050997166</v>
      </c>
    </row>
    <row r="118" spans="1:38" s="441" customFormat="1" x14ac:dyDescent="0.25">
      <c r="A118" s="839">
        <v>2012</v>
      </c>
      <c r="B118" s="79" t="s">
        <v>191</v>
      </c>
      <c r="C118" s="79" t="s">
        <v>204</v>
      </c>
      <c r="D118" s="79">
        <v>99.5</v>
      </c>
      <c r="E118" s="79"/>
      <c r="F118" s="79"/>
      <c r="G118" s="79"/>
      <c r="H118" s="79"/>
      <c r="I118" s="79"/>
      <c r="J118" s="79"/>
      <c r="K118" s="79"/>
      <c r="L118" s="840"/>
      <c r="M118" s="69"/>
      <c r="N118" s="839">
        <v>71735</v>
      </c>
      <c r="O118" s="841">
        <v>492982.17</v>
      </c>
      <c r="P118" s="841">
        <v>263215.84000000003</v>
      </c>
      <c r="Q118" s="841">
        <v>183890.07</v>
      </c>
      <c r="R118" s="841">
        <v>177738.94</v>
      </c>
      <c r="S118" s="841">
        <f>R118+Q118</f>
        <v>361629.01</v>
      </c>
      <c r="T118" s="841">
        <f>S118+P118</f>
        <v>624844.85000000009</v>
      </c>
      <c r="U118" s="819">
        <f>O118-T118</f>
        <v>-131862.68000000011</v>
      </c>
      <c r="V118" s="69"/>
      <c r="W118" s="77">
        <f>N118/D118</f>
        <v>720.9547738693467</v>
      </c>
      <c r="X118" s="841">
        <f>O118/D118</f>
        <v>4954.5946733668343</v>
      </c>
      <c r="Y118" s="841">
        <f>P118/D118</f>
        <v>2645.3853266331662</v>
      </c>
      <c r="Z118" s="841">
        <f>Q118/D118</f>
        <v>1848.1414070351759</v>
      </c>
      <c r="AA118" s="841">
        <f>R118/D118</f>
        <v>1786.3210050251257</v>
      </c>
      <c r="AB118" s="841">
        <f>AA118+Z118</f>
        <v>3634.4624120603016</v>
      </c>
      <c r="AC118" s="841">
        <f>AB118+Y118</f>
        <v>6279.8477386934683</v>
      </c>
      <c r="AD118" s="842">
        <f>X118-AC118</f>
        <v>-1325.253065326634</v>
      </c>
      <c r="AE118" s="69"/>
      <c r="AF118" s="843">
        <f>O118/N118</f>
        <v>6.8722683487837175</v>
      </c>
      <c r="AG118" s="841">
        <f>P118/N118</f>
        <v>3.6692805464557052</v>
      </c>
      <c r="AH118" s="841">
        <f>Q118/N118</f>
        <v>2.563463720638461</v>
      </c>
      <c r="AI118" s="841">
        <f>R118/N118</f>
        <v>2.4777157593922077</v>
      </c>
      <c r="AJ118" s="841">
        <f>AI118+AH118</f>
        <v>5.0411794800306691</v>
      </c>
      <c r="AK118" s="841">
        <f>AJ118+AG118</f>
        <v>8.7104600264863734</v>
      </c>
      <c r="AL118" s="842">
        <f>AG118-AK118</f>
        <v>-5.0411794800306682</v>
      </c>
    </row>
    <row r="119" spans="1:38" s="69" customFormat="1" x14ac:dyDescent="0.25">
      <c r="A119" s="69" t="s">
        <v>220</v>
      </c>
      <c r="B119" s="434" t="s">
        <v>191</v>
      </c>
      <c r="C119" s="69" t="s">
        <v>204</v>
      </c>
      <c r="D119" s="445">
        <f>SUM(D117:D118)</f>
        <v>191.8</v>
      </c>
      <c r="E119" s="869"/>
      <c r="F119" s="435"/>
      <c r="G119" s="435"/>
      <c r="H119" s="434"/>
      <c r="I119" s="434"/>
      <c r="J119" s="869"/>
      <c r="K119" s="435"/>
      <c r="L119" s="435"/>
      <c r="N119" s="69">
        <f>SUM(N117:N118)</f>
        <v>114757</v>
      </c>
      <c r="O119" s="740">
        <f>SUM(O117:O118)</f>
        <v>784076.34</v>
      </c>
      <c r="P119" s="740">
        <f>SUM(P117:P118)</f>
        <v>433348.12</v>
      </c>
      <c r="Q119" s="740">
        <f>SUM(Q117:Q118)</f>
        <v>319468.08999999997</v>
      </c>
      <c r="R119" s="740">
        <f>SUM(R117:R118)</f>
        <v>319234.09999999998</v>
      </c>
      <c r="S119" s="740">
        <f>R119+Q119</f>
        <v>638702.18999999994</v>
      </c>
      <c r="T119" s="740">
        <f>S119+P119</f>
        <v>1072050.31</v>
      </c>
      <c r="U119" s="741">
        <f>O119-T119</f>
        <v>-287973.97000000009</v>
      </c>
      <c r="W119" s="434">
        <f>N119/D119</f>
        <v>598.31595411887383</v>
      </c>
      <c r="X119" s="740">
        <f>O119/D119</f>
        <v>4087.9892596454638</v>
      </c>
      <c r="Y119" s="740">
        <f>P119/D119</f>
        <v>2259.3749739311784</v>
      </c>
      <c r="Z119" s="740">
        <f>Q119/D119</f>
        <v>1665.6313347236703</v>
      </c>
      <c r="AA119" s="740">
        <f>R119/D119</f>
        <v>1664.4113660062562</v>
      </c>
      <c r="AB119" s="740">
        <f>S119/D119</f>
        <v>3330.0427007299263</v>
      </c>
      <c r="AC119" s="740">
        <f>T119/D119</f>
        <v>5589.4176746611056</v>
      </c>
      <c r="AD119" s="740">
        <f>U119/D119</f>
        <v>-1501.4284150156416</v>
      </c>
      <c r="AF119" s="740">
        <f>O119/N119</f>
        <v>6.8324924841186156</v>
      </c>
      <c r="AG119" s="740">
        <f>P119/N119</f>
        <v>3.7762238469112996</v>
      </c>
      <c r="AH119" s="740">
        <f>Q119/N119</f>
        <v>2.7838658208213873</v>
      </c>
      <c r="AI119" s="740">
        <f>R119/N119</f>
        <v>2.7818268166647786</v>
      </c>
      <c r="AJ119" s="740">
        <f>S119/N119</f>
        <v>5.5656926374861655</v>
      </c>
      <c r="AK119" s="740">
        <f>T119/N119</f>
        <v>9.3419164843974656</v>
      </c>
      <c r="AL119" s="740">
        <f>U119/N119</f>
        <v>-2.5094240002788508</v>
      </c>
    </row>
    <row r="120" spans="1:38" s="441" customFormat="1" x14ac:dyDescent="0.25">
      <c r="A120" s="69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740"/>
      <c r="P120" s="740"/>
      <c r="Q120" s="740"/>
      <c r="R120" s="740"/>
      <c r="S120" s="740"/>
      <c r="T120" s="740"/>
      <c r="U120" s="741"/>
      <c r="V120" s="69"/>
      <c r="W120" s="434"/>
      <c r="X120" s="740"/>
      <c r="Y120" s="740"/>
      <c r="Z120" s="740"/>
      <c r="AA120" s="740"/>
      <c r="AB120" s="740"/>
      <c r="AC120" s="740"/>
      <c r="AD120" s="740"/>
      <c r="AE120" s="69"/>
      <c r="AF120" s="740"/>
      <c r="AG120" s="740"/>
      <c r="AH120" s="740"/>
      <c r="AI120" s="740"/>
      <c r="AJ120" s="740"/>
      <c r="AK120" s="740"/>
      <c r="AL120" s="740"/>
    </row>
    <row r="121" spans="1:38" s="441" customFormat="1" x14ac:dyDescent="0.25">
      <c r="A121" s="829">
        <v>2011</v>
      </c>
      <c r="B121" s="86" t="s">
        <v>192</v>
      </c>
      <c r="C121" s="86" t="s">
        <v>204</v>
      </c>
      <c r="D121" s="87">
        <v>36.200000000000003</v>
      </c>
      <c r="E121" s="86"/>
      <c r="F121" s="86"/>
      <c r="G121" s="86"/>
      <c r="H121" s="86"/>
      <c r="I121" s="86"/>
      <c r="J121" s="86"/>
      <c r="K121" s="86"/>
      <c r="L121" s="830"/>
      <c r="M121" s="69"/>
      <c r="N121" s="829">
        <v>27990</v>
      </c>
      <c r="O121" s="831">
        <v>284633.03000000003</v>
      </c>
      <c r="P121" s="831">
        <v>115875.68</v>
      </c>
      <c r="Q121" s="831">
        <v>58176.26</v>
      </c>
      <c r="R121" s="831">
        <v>60779.82</v>
      </c>
      <c r="S121" s="831">
        <f>R121+Q121</f>
        <v>118956.08</v>
      </c>
      <c r="T121" s="831">
        <f>S121+P121</f>
        <v>234831.76</v>
      </c>
      <c r="U121" s="805">
        <f>O121-T121</f>
        <v>49801.270000000019</v>
      </c>
      <c r="V121" s="69"/>
      <c r="W121" s="430">
        <f>N121/D121</f>
        <v>773.20441988950267</v>
      </c>
      <c r="X121" s="831">
        <f>O121/D121</f>
        <v>7862.7908839779011</v>
      </c>
      <c r="Y121" s="831">
        <f>P121/D121</f>
        <v>3200.9856353591158</v>
      </c>
      <c r="Z121" s="831">
        <f>Q121/D121</f>
        <v>1607.0790055248617</v>
      </c>
      <c r="AA121" s="831">
        <f>R121/D121</f>
        <v>1679.0005524861876</v>
      </c>
      <c r="AB121" s="831">
        <f>AA121+Z121</f>
        <v>3286.0795580110494</v>
      </c>
      <c r="AC121" s="831">
        <f>AB121+Y121</f>
        <v>6487.0651933701647</v>
      </c>
      <c r="AD121" s="832">
        <f>X121-AC121</f>
        <v>1375.7256906077364</v>
      </c>
      <c r="AE121" s="740"/>
      <c r="AF121" s="833">
        <f>O121/N121</f>
        <v>10.169097177563417</v>
      </c>
      <c r="AG121" s="831">
        <f>P121/N121</f>
        <v>4.1398956770275097</v>
      </c>
      <c r="AH121" s="831">
        <f>Q121/N121</f>
        <v>2.0784658806716685</v>
      </c>
      <c r="AI121" s="831">
        <f>R121/N121</f>
        <v>2.1714833869239012</v>
      </c>
      <c r="AJ121" s="831">
        <f>AI121+AH121</f>
        <v>4.2499492675955697</v>
      </c>
      <c r="AK121" s="831">
        <f>AJ121+AG121</f>
        <v>8.3898449446230785</v>
      </c>
      <c r="AL121" s="832">
        <f>AG121-AK121</f>
        <v>-4.2499492675955688</v>
      </c>
    </row>
    <row r="122" spans="1:38" s="441" customFormat="1" x14ac:dyDescent="0.25">
      <c r="A122" s="839">
        <v>2012</v>
      </c>
      <c r="B122" s="78" t="s">
        <v>192</v>
      </c>
      <c r="C122" s="79" t="s">
        <v>204</v>
      </c>
      <c r="D122" s="80">
        <v>64.7</v>
      </c>
      <c r="E122" s="81"/>
      <c r="F122" s="82"/>
      <c r="G122" s="82"/>
      <c r="H122" s="78"/>
      <c r="I122" s="78"/>
      <c r="J122" s="81"/>
      <c r="K122" s="82"/>
      <c r="L122" s="83"/>
      <c r="M122" s="69"/>
      <c r="N122" s="839">
        <v>52580</v>
      </c>
      <c r="O122" s="841">
        <v>268083.45</v>
      </c>
      <c r="P122" s="841">
        <v>185042</v>
      </c>
      <c r="Q122" s="841">
        <v>110542.39999999999</v>
      </c>
      <c r="R122" s="841">
        <v>118018.01</v>
      </c>
      <c r="S122" s="841">
        <f>R122+Q122</f>
        <v>228560.40999999997</v>
      </c>
      <c r="T122" s="841">
        <f>S122+P122</f>
        <v>413602.41</v>
      </c>
      <c r="U122" s="819">
        <f>O122-T122</f>
        <v>-145518.95999999996</v>
      </c>
      <c r="V122" s="69"/>
      <c r="W122" s="77">
        <f>N122/D122</f>
        <v>812.67387944358575</v>
      </c>
      <c r="X122" s="841">
        <f>O122/D122</f>
        <v>4143.4845440494591</v>
      </c>
      <c r="Y122" s="841">
        <f>P122/D122</f>
        <v>2860</v>
      </c>
      <c r="Z122" s="841">
        <f>Q122/D122</f>
        <v>1708.5378670788252</v>
      </c>
      <c r="AA122" s="841">
        <f>R122/D122</f>
        <v>1824.0805255023183</v>
      </c>
      <c r="AB122" s="841">
        <f>AA122+Z122</f>
        <v>3532.6183925811438</v>
      </c>
      <c r="AC122" s="841">
        <f>AB122+Y122</f>
        <v>6392.6183925811438</v>
      </c>
      <c r="AD122" s="842">
        <f>X122-AC122</f>
        <v>-2249.1338485316846</v>
      </c>
      <c r="AE122" s="69"/>
      <c r="AF122" s="843">
        <f>O122/N122</f>
        <v>5.0985821605173074</v>
      </c>
      <c r="AG122" s="841">
        <f>P122/N122</f>
        <v>3.5192468619246862</v>
      </c>
      <c r="AH122" s="841">
        <f>Q122/N122</f>
        <v>2.1023659186002281</v>
      </c>
      <c r="AI122" s="841">
        <f>R122/N122</f>
        <v>2.244541841004184</v>
      </c>
      <c r="AJ122" s="841">
        <f>AI122+AH122</f>
        <v>4.3469077596044121</v>
      </c>
      <c r="AK122" s="841">
        <f>AJ122+AG122</f>
        <v>7.8661546215290983</v>
      </c>
      <c r="AL122" s="842">
        <f>AG122-AK122</f>
        <v>-4.3469077596044121</v>
      </c>
    </row>
    <row r="123" spans="1:38" s="69" customFormat="1" x14ac:dyDescent="0.25">
      <c r="A123" s="69" t="s">
        <v>220</v>
      </c>
      <c r="B123" s="434" t="s">
        <v>192</v>
      </c>
      <c r="C123" s="69" t="s">
        <v>204</v>
      </c>
      <c r="D123" s="445">
        <f>SUM(D121:D122)</f>
        <v>100.9</v>
      </c>
      <c r="E123" s="869"/>
      <c r="F123" s="435"/>
      <c r="G123" s="435"/>
      <c r="H123" s="434"/>
      <c r="I123" s="434"/>
      <c r="J123" s="869"/>
      <c r="K123" s="435"/>
      <c r="L123" s="435"/>
      <c r="N123" s="69">
        <f>SUM(N121:N122)</f>
        <v>80570</v>
      </c>
      <c r="O123" s="740">
        <f>SUM(O121:O122)</f>
        <v>552716.48</v>
      </c>
      <c r="P123" s="740">
        <f>SUM(P121:P122)</f>
        <v>300917.68</v>
      </c>
      <c r="Q123" s="740">
        <f>SUM(Q121:Q122)</f>
        <v>168718.66</v>
      </c>
      <c r="R123" s="740">
        <f>SUM(R121:R122)</f>
        <v>178797.83</v>
      </c>
      <c r="S123" s="740">
        <f>R123+Q123</f>
        <v>347516.49</v>
      </c>
      <c r="T123" s="740">
        <f>S123+P123</f>
        <v>648434.16999999993</v>
      </c>
      <c r="U123" s="741">
        <f>O123-T123</f>
        <v>-95717.689999999944</v>
      </c>
      <c r="W123" s="434">
        <f>N123/D123</f>
        <v>798.5133795837462</v>
      </c>
      <c r="X123" s="740">
        <f>O123/D123</f>
        <v>5477.8640237859263</v>
      </c>
      <c r="Y123" s="740">
        <f>P123/D123</f>
        <v>2982.3357779980174</v>
      </c>
      <c r="Z123" s="740">
        <f>Q123/D123</f>
        <v>1672.1373637264617</v>
      </c>
      <c r="AA123" s="740">
        <f>R123/D123</f>
        <v>1772.0300297324081</v>
      </c>
      <c r="AB123" s="740">
        <f>S123/D123</f>
        <v>3444.1673934588698</v>
      </c>
      <c r="AC123" s="740">
        <f>T123/D123</f>
        <v>6426.5031714568868</v>
      </c>
      <c r="AD123" s="740">
        <f>U123/D123</f>
        <v>-948.63914767096071</v>
      </c>
      <c r="AF123" s="740">
        <f>O123/N123</f>
        <v>6.8600779446444085</v>
      </c>
      <c r="AG123" s="740">
        <f>P123/N123</f>
        <v>3.7348601216333623</v>
      </c>
      <c r="AH123" s="740">
        <f>Q123/N123</f>
        <v>2.0940630507633116</v>
      </c>
      <c r="AI123" s="740">
        <f>R123/N123</f>
        <v>2.2191613503785526</v>
      </c>
      <c r="AJ123" s="740">
        <f>S123/N123</f>
        <v>4.3132244011418637</v>
      </c>
      <c r="AK123" s="740">
        <f>T123/N123</f>
        <v>8.0480845227752251</v>
      </c>
      <c r="AL123" s="740">
        <f>U123/N123</f>
        <v>-1.1880065781308173</v>
      </c>
    </row>
    <row r="124" spans="1:38" s="441" customFormat="1" x14ac:dyDescent="0.25">
      <c r="A124" s="69"/>
      <c r="B124" s="434"/>
      <c r="C124" s="69"/>
      <c r="D124" s="445"/>
      <c r="E124" s="869"/>
      <c r="F124" s="435"/>
      <c r="G124" s="435"/>
      <c r="H124" s="434"/>
      <c r="I124" s="434"/>
      <c r="J124" s="869"/>
      <c r="K124" s="435"/>
      <c r="L124" s="435"/>
      <c r="M124" s="69"/>
      <c r="N124" s="69"/>
      <c r="O124" s="740"/>
      <c r="P124" s="740"/>
      <c r="Q124" s="740"/>
      <c r="R124" s="740"/>
      <c r="S124" s="740"/>
      <c r="T124" s="740"/>
      <c r="U124" s="741"/>
      <c r="V124" s="69"/>
      <c r="W124" s="434"/>
      <c r="X124" s="740"/>
      <c r="Y124" s="740"/>
      <c r="Z124" s="740"/>
      <c r="AA124" s="740"/>
      <c r="AB124" s="740"/>
      <c r="AC124" s="740"/>
      <c r="AD124" s="740"/>
      <c r="AE124" s="69"/>
      <c r="AF124" s="740"/>
      <c r="AG124" s="740"/>
      <c r="AH124" s="740"/>
      <c r="AI124" s="740"/>
      <c r="AJ124" s="740"/>
      <c r="AK124" s="740"/>
      <c r="AL124" s="740"/>
    </row>
    <row r="125" spans="1:38" s="854" customFormat="1" x14ac:dyDescent="0.25">
      <c r="A125" s="829">
        <v>2011</v>
      </c>
      <c r="B125" s="86" t="s">
        <v>193</v>
      </c>
      <c r="C125" s="86" t="s">
        <v>204</v>
      </c>
      <c r="D125" s="87">
        <v>47.3</v>
      </c>
      <c r="E125" s="86"/>
      <c r="F125" s="86"/>
      <c r="G125" s="86"/>
      <c r="H125" s="86"/>
      <c r="I125" s="86"/>
      <c r="J125" s="86"/>
      <c r="K125" s="86"/>
      <c r="L125" s="830"/>
      <c r="M125" s="69"/>
      <c r="N125" s="829">
        <v>33555</v>
      </c>
      <c r="O125" s="831">
        <v>285780.68</v>
      </c>
      <c r="P125" s="831">
        <v>133212.45000000001</v>
      </c>
      <c r="Q125" s="831">
        <v>76921.8</v>
      </c>
      <c r="R125" s="831">
        <v>100667.54</v>
      </c>
      <c r="S125" s="831">
        <f>R125+Q125</f>
        <v>177589.34</v>
      </c>
      <c r="T125" s="831">
        <f>S125+P125</f>
        <v>310801.79000000004</v>
      </c>
      <c r="U125" s="805">
        <f>O125-T125</f>
        <v>-25021.110000000044</v>
      </c>
      <c r="V125" s="69"/>
      <c r="W125" s="430">
        <f>N125/D125</f>
        <v>709.40803382663853</v>
      </c>
      <c r="X125" s="831">
        <f>O125/D125</f>
        <v>6041.8748414376323</v>
      </c>
      <c r="Y125" s="831">
        <f>P125/D125</f>
        <v>2816.3308668076115</v>
      </c>
      <c r="Z125" s="831">
        <f>Q125/D125</f>
        <v>1626.2536997885836</v>
      </c>
      <c r="AA125" s="831">
        <f>R125/D125</f>
        <v>2128.2778012684989</v>
      </c>
      <c r="AB125" s="831">
        <f>AA125+Z125</f>
        <v>3754.5315010570826</v>
      </c>
      <c r="AC125" s="831">
        <f>AB125+Y125</f>
        <v>6570.8623678646945</v>
      </c>
      <c r="AD125" s="832">
        <f>X125-AC125</f>
        <v>-528.98752642706222</v>
      </c>
      <c r="AE125" s="740"/>
      <c r="AF125" s="833">
        <f>O125/N125</f>
        <v>8.5167837878110557</v>
      </c>
      <c r="AG125" s="831">
        <f>P125/N125</f>
        <v>3.9699731783638805</v>
      </c>
      <c r="AH125" s="831">
        <f>Q125/N125</f>
        <v>2.2924094769780958</v>
      </c>
      <c r="AI125" s="831">
        <f>R125/N125</f>
        <v>3.0000756966174933</v>
      </c>
      <c r="AJ125" s="831">
        <f>AI125+AH125</f>
        <v>5.2924851735955887</v>
      </c>
      <c r="AK125" s="831">
        <f>AJ125+AG125</f>
        <v>9.2624583519594701</v>
      </c>
      <c r="AL125" s="832">
        <f>AG125-AK125</f>
        <v>-5.2924851735955896</v>
      </c>
    </row>
    <row r="126" spans="1:38" s="854" customFormat="1" x14ac:dyDescent="0.25">
      <c r="A126" s="839">
        <v>2012</v>
      </c>
      <c r="B126" s="78" t="s">
        <v>193</v>
      </c>
      <c r="C126" s="79" t="s">
        <v>204</v>
      </c>
      <c r="D126" s="80">
        <v>45.4</v>
      </c>
      <c r="E126" s="81"/>
      <c r="F126" s="82"/>
      <c r="G126" s="82"/>
      <c r="H126" s="78"/>
      <c r="I126" s="78"/>
      <c r="J126" s="81"/>
      <c r="K126" s="82"/>
      <c r="L126" s="83"/>
      <c r="M126" s="69"/>
      <c r="N126" s="839">
        <v>41415</v>
      </c>
      <c r="O126" s="841">
        <v>292476.11</v>
      </c>
      <c r="P126" s="841">
        <v>156620.60999999999</v>
      </c>
      <c r="Q126" s="841">
        <v>86851.26</v>
      </c>
      <c r="R126" s="841">
        <v>92777.08</v>
      </c>
      <c r="S126" s="841">
        <f>R126+Q126</f>
        <v>179628.34</v>
      </c>
      <c r="T126" s="841">
        <f>S126+P126</f>
        <v>336248.94999999995</v>
      </c>
      <c r="U126" s="819">
        <f>O126-T126</f>
        <v>-43772.839999999967</v>
      </c>
      <c r="V126" s="69"/>
      <c r="W126" s="77">
        <f>N126/D126</f>
        <v>912.22466960352426</v>
      </c>
      <c r="X126" s="841">
        <f>O126/D126</f>
        <v>6442.2050660792947</v>
      </c>
      <c r="Y126" s="841">
        <f>P126/D126</f>
        <v>3449.7931718061673</v>
      </c>
      <c r="Z126" s="841">
        <f>Q126/D126</f>
        <v>1913.0233480176212</v>
      </c>
      <c r="AA126" s="841">
        <f>R126/D126</f>
        <v>2043.5480176211454</v>
      </c>
      <c r="AB126" s="841">
        <f>AA126+Z126</f>
        <v>3956.5713656387666</v>
      </c>
      <c r="AC126" s="841">
        <f>AB126+Y126</f>
        <v>7406.3645374449334</v>
      </c>
      <c r="AD126" s="842">
        <f>X126-AC126</f>
        <v>-964.15947136563864</v>
      </c>
      <c r="AE126" s="69"/>
      <c r="AF126" s="843">
        <f>O126/N126</f>
        <v>7.06208161294217</v>
      </c>
      <c r="AG126" s="841">
        <f>P126/N126</f>
        <v>3.7817363274176019</v>
      </c>
      <c r="AH126" s="841">
        <f>Q126/N126</f>
        <v>2.0970967040927198</v>
      </c>
      <c r="AI126" s="841">
        <f>R126/N126</f>
        <v>2.2401806108897744</v>
      </c>
      <c r="AJ126" s="841">
        <f>AI126+AH126</f>
        <v>4.3372773149824937</v>
      </c>
      <c r="AK126" s="841">
        <f>AJ126+AG126</f>
        <v>8.1190136424000947</v>
      </c>
      <c r="AL126" s="842">
        <f>AG126-AK126</f>
        <v>-4.3372773149824928</v>
      </c>
    </row>
    <row r="127" spans="1:38" s="69" customFormat="1" x14ac:dyDescent="0.25">
      <c r="A127" s="69" t="s">
        <v>220</v>
      </c>
      <c r="B127" s="434" t="s">
        <v>193</v>
      </c>
      <c r="C127" s="69" t="s">
        <v>204</v>
      </c>
      <c r="D127" s="445">
        <f>SUM(D125:D126)</f>
        <v>92.699999999999989</v>
      </c>
      <c r="E127" s="869"/>
      <c r="F127" s="435"/>
      <c r="G127" s="435"/>
      <c r="H127" s="434"/>
      <c r="I127" s="434"/>
      <c r="J127" s="869"/>
      <c r="K127" s="435"/>
      <c r="L127" s="435"/>
      <c r="N127" s="69">
        <f>SUM(N125:N126)</f>
        <v>74970</v>
      </c>
      <c r="O127" s="740">
        <f>SUM(O125:O126)</f>
        <v>578256.79</v>
      </c>
      <c r="P127" s="740">
        <f>SUM(P125:P126)</f>
        <v>289833.06</v>
      </c>
      <c r="Q127" s="740">
        <f>SUM(Q125:Q126)</f>
        <v>163773.06</v>
      </c>
      <c r="R127" s="740">
        <f>SUM(R125:R126)</f>
        <v>193444.62</v>
      </c>
      <c r="S127" s="740">
        <f>R127+Q127</f>
        <v>357217.68</v>
      </c>
      <c r="T127" s="740">
        <f>S127+P127</f>
        <v>647050.74</v>
      </c>
      <c r="U127" s="741">
        <f>O127-T127</f>
        <v>-68793.949999999953</v>
      </c>
      <c r="W127" s="434">
        <f>N127/D127</f>
        <v>808.73786407767</v>
      </c>
      <c r="X127" s="740">
        <f>O127/D127</f>
        <v>6237.9373247033454</v>
      </c>
      <c r="Y127" s="740">
        <f>P127/D127</f>
        <v>3126.570226537217</v>
      </c>
      <c r="Z127" s="740">
        <f>Q127/D127</f>
        <v>1766.6996763754048</v>
      </c>
      <c r="AA127" s="740">
        <f>R127/D127</f>
        <v>2086.7812297734631</v>
      </c>
      <c r="AB127" s="740">
        <f>S127/D127</f>
        <v>3853.4809061488677</v>
      </c>
      <c r="AC127" s="740">
        <f>T127/D127</f>
        <v>6980.0511326860851</v>
      </c>
      <c r="AD127" s="740">
        <f>U127/D127</f>
        <v>-742.11380798273956</v>
      </c>
      <c r="AF127" s="740">
        <f>O127/N127</f>
        <v>7.7131758036547957</v>
      </c>
      <c r="AG127" s="740">
        <f>P127/N127</f>
        <v>3.8659871948779512</v>
      </c>
      <c r="AH127" s="740">
        <f>Q127/N127</f>
        <v>2.1845146058423368</v>
      </c>
      <c r="AI127" s="740">
        <f>R127/N127</f>
        <v>2.5802937174869949</v>
      </c>
      <c r="AJ127" s="740">
        <f>S127/N127</f>
        <v>4.7648083233293317</v>
      </c>
      <c r="AK127" s="740">
        <f>T127/N127</f>
        <v>8.6307955182072824</v>
      </c>
      <c r="AL127" s="740">
        <f>U127/N127</f>
        <v>-0.91761971455248703</v>
      </c>
    </row>
    <row r="128" spans="1:38" s="854" customFormat="1" x14ac:dyDescent="0.25">
      <c r="A128" s="69"/>
      <c r="B128" s="434"/>
      <c r="C128" s="69"/>
      <c r="D128" s="445"/>
      <c r="E128" s="869"/>
      <c r="F128" s="435"/>
      <c r="G128" s="435"/>
      <c r="H128" s="434"/>
      <c r="I128" s="434"/>
      <c r="J128" s="869"/>
      <c r="K128" s="435"/>
      <c r="L128" s="435"/>
      <c r="M128" s="69"/>
      <c r="N128" s="69"/>
      <c r="O128" s="740"/>
      <c r="P128" s="740"/>
      <c r="Q128" s="740"/>
      <c r="R128" s="740"/>
      <c r="S128" s="740"/>
      <c r="T128" s="740"/>
      <c r="U128" s="741"/>
      <c r="V128" s="69"/>
      <c r="W128" s="434"/>
      <c r="X128" s="740"/>
      <c r="Y128" s="740"/>
      <c r="Z128" s="740"/>
      <c r="AA128" s="740"/>
      <c r="AB128" s="740"/>
      <c r="AC128" s="740"/>
      <c r="AD128" s="740"/>
      <c r="AE128" s="69"/>
      <c r="AF128" s="740"/>
      <c r="AG128" s="740"/>
      <c r="AH128" s="740"/>
      <c r="AI128" s="740"/>
      <c r="AJ128" s="740"/>
      <c r="AK128" s="740"/>
      <c r="AL128" s="740"/>
    </row>
    <row r="129" spans="1:38" s="844" customFormat="1" x14ac:dyDescent="0.25">
      <c r="A129" s="829">
        <v>2011</v>
      </c>
      <c r="B129" s="86" t="s">
        <v>194</v>
      </c>
      <c r="C129" s="86" t="s">
        <v>204</v>
      </c>
      <c r="D129" s="87">
        <v>42.7</v>
      </c>
      <c r="E129" s="86"/>
      <c r="F129" s="86"/>
      <c r="G129" s="86"/>
      <c r="H129" s="86"/>
      <c r="I129" s="86"/>
      <c r="J129" s="86"/>
      <c r="K129" s="86"/>
      <c r="L129" s="830"/>
      <c r="M129" s="69"/>
      <c r="N129" s="829">
        <v>33941</v>
      </c>
      <c r="O129" s="831">
        <v>305112.13</v>
      </c>
      <c r="P129" s="831">
        <v>115120.08</v>
      </c>
      <c r="Q129" s="831">
        <v>71462.16</v>
      </c>
      <c r="R129" s="831">
        <v>83867.839999999997</v>
      </c>
      <c r="S129" s="831">
        <f>R129+Q129</f>
        <v>155330</v>
      </c>
      <c r="T129" s="831">
        <f>S129+P129</f>
        <v>270450.08</v>
      </c>
      <c r="U129" s="805">
        <f>O129-T129</f>
        <v>34662.049999999988</v>
      </c>
      <c r="V129" s="69"/>
      <c r="W129" s="430">
        <f>N129/D129</f>
        <v>794.871194379391</v>
      </c>
      <c r="X129" s="831">
        <f>O129/D129</f>
        <v>7145.483138173302</v>
      </c>
      <c r="Y129" s="831">
        <f>P129/D129</f>
        <v>2696.0206088992973</v>
      </c>
      <c r="Z129" s="831">
        <f>Q129/D129</f>
        <v>1673.5868852459016</v>
      </c>
      <c r="AA129" s="831">
        <f>R129/D129</f>
        <v>1964.1180327868851</v>
      </c>
      <c r="AB129" s="831">
        <f>AA129+Z129</f>
        <v>3637.7049180327867</v>
      </c>
      <c r="AC129" s="831">
        <f>AB129+Y129</f>
        <v>6333.725526932084</v>
      </c>
      <c r="AD129" s="832">
        <f>X129-AC129</f>
        <v>811.757611241218</v>
      </c>
      <c r="AE129" s="740"/>
      <c r="AF129" s="833">
        <f>O129/N129</f>
        <v>8.9894855779146159</v>
      </c>
      <c r="AG129" s="831">
        <f>P129/N129</f>
        <v>3.3917704251495242</v>
      </c>
      <c r="AH129" s="831">
        <f>Q129/N129</f>
        <v>2.1054818655902889</v>
      </c>
      <c r="AI129" s="831">
        <f>R129/N129</f>
        <v>2.4709890692672576</v>
      </c>
      <c r="AJ129" s="831">
        <f>AI129+AH129</f>
        <v>4.5764709348575465</v>
      </c>
      <c r="AK129" s="831">
        <f>AJ129+AG129</f>
        <v>7.9682413600070703</v>
      </c>
      <c r="AL129" s="832">
        <f>AG129-AK129</f>
        <v>-4.5764709348575465</v>
      </c>
    </row>
    <row r="130" spans="1:38" s="800" customFormat="1" x14ac:dyDescent="0.25">
      <c r="A130" s="839">
        <v>2012</v>
      </c>
      <c r="B130" s="78" t="s">
        <v>194</v>
      </c>
      <c r="C130" s="79" t="s">
        <v>204</v>
      </c>
      <c r="D130" s="80">
        <v>90.8</v>
      </c>
      <c r="E130" s="81"/>
      <c r="F130" s="82"/>
      <c r="G130" s="82"/>
      <c r="H130" s="78"/>
      <c r="I130" s="78"/>
      <c r="J130" s="81"/>
      <c r="K130" s="82"/>
      <c r="L130" s="83"/>
      <c r="M130" s="69"/>
      <c r="N130" s="839">
        <v>97805</v>
      </c>
      <c r="O130" s="841">
        <v>414998.69</v>
      </c>
      <c r="P130" s="841">
        <v>213952.97</v>
      </c>
      <c r="Q130" s="841">
        <v>173620.75</v>
      </c>
      <c r="R130" s="841">
        <v>184605.63</v>
      </c>
      <c r="S130" s="841">
        <f>R130+Q130</f>
        <v>358226.38</v>
      </c>
      <c r="T130" s="841">
        <f>S130+P130</f>
        <v>572179.35</v>
      </c>
      <c r="U130" s="819">
        <f>O130-T130</f>
        <v>-157180.65999999997</v>
      </c>
      <c r="V130" s="69"/>
      <c r="W130" s="77">
        <f>N130/D130</f>
        <v>1077.147577092511</v>
      </c>
      <c r="X130" s="841">
        <f>O130/D130</f>
        <v>4570.4701541850218</v>
      </c>
      <c r="Y130" s="841">
        <f>P130/D130</f>
        <v>2356.3102422907491</v>
      </c>
      <c r="Z130" s="841">
        <f>Q130/D130</f>
        <v>1912.1227973568282</v>
      </c>
      <c r="AA130" s="841">
        <f>R130/D130</f>
        <v>2033.1016519823791</v>
      </c>
      <c r="AB130" s="841">
        <f>AA130+Z130</f>
        <v>3945.2244493392072</v>
      </c>
      <c r="AC130" s="841">
        <f>AB130+Y130</f>
        <v>6301.5346916299568</v>
      </c>
      <c r="AD130" s="842">
        <f>X130-AC130</f>
        <v>-1731.064537444935</v>
      </c>
      <c r="AE130" s="69"/>
      <c r="AF130" s="843">
        <f>O130/N130</f>
        <v>4.243123459945811</v>
      </c>
      <c r="AG130" s="841">
        <f>P130/N130</f>
        <v>2.1875463422115433</v>
      </c>
      <c r="AH130" s="841">
        <f>Q130/N130</f>
        <v>1.77517253719135</v>
      </c>
      <c r="AI130" s="841">
        <f>R130/N130</f>
        <v>1.8874866315628036</v>
      </c>
      <c r="AJ130" s="841">
        <f>AI130+AH130</f>
        <v>3.6626591687541534</v>
      </c>
      <c r="AK130" s="841">
        <f>AJ130+AG130</f>
        <v>5.8502055109656972</v>
      </c>
      <c r="AL130" s="842">
        <f>AG130-AK130</f>
        <v>-3.6626591687541539</v>
      </c>
    </row>
    <row r="131" spans="1:38" s="69" customFormat="1" x14ac:dyDescent="0.25">
      <c r="A131" s="69" t="s">
        <v>220</v>
      </c>
      <c r="B131" s="434" t="s">
        <v>194</v>
      </c>
      <c r="C131" s="69" t="s">
        <v>204</v>
      </c>
      <c r="D131" s="445">
        <f>SUM(D129:D130)</f>
        <v>133.5</v>
      </c>
      <c r="E131" s="869"/>
      <c r="F131" s="435"/>
      <c r="G131" s="435"/>
      <c r="H131" s="434"/>
      <c r="I131" s="434"/>
      <c r="J131" s="869"/>
      <c r="K131" s="435"/>
      <c r="L131" s="435"/>
      <c r="N131" s="69">
        <f>SUM(N129:N130)</f>
        <v>131746</v>
      </c>
      <c r="O131" s="740">
        <f>SUM(O129:O130)</f>
        <v>720110.82000000007</v>
      </c>
      <c r="P131" s="740">
        <f>SUM(P129:P130)</f>
        <v>329073.05</v>
      </c>
      <c r="Q131" s="740">
        <f>SUM(Q129:Q130)</f>
        <v>245082.91</v>
      </c>
      <c r="R131" s="740">
        <f>SUM(R129:R130)</f>
        <v>268473.46999999997</v>
      </c>
      <c r="S131" s="740">
        <f>R131+Q131</f>
        <v>513556.38</v>
      </c>
      <c r="T131" s="740">
        <f>S131+P131</f>
        <v>842629.42999999993</v>
      </c>
      <c r="U131" s="741">
        <f>O131-T131</f>
        <v>-122518.60999999987</v>
      </c>
      <c r="W131" s="434">
        <f>N131/D131</f>
        <v>986.86142322097373</v>
      </c>
      <c r="X131" s="740">
        <f>O131/D131</f>
        <v>5394.0885393258432</v>
      </c>
      <c r="Y131" s="740">
        <f>P131/D131</f>
        <v>2464.9666666666667</v>
      </c>
      <c r="Z131" s="740">
        <f>Q131/D131</f>
        <v>1835.827041198502</v>
      </c>
      <c r="AA131" s="740">
        <f>R131/D131</f>
        <v>2011.0372284644193</v>
      </c>
      <c r="AB131" s="740">
        <f>S131/D131</f>
        <v>3846.8642696629213</v>
      </c>
      <c r="AC131" s="740">
        <f>T131/D131</f>
        <v>6311.8309363295875</v>
      </c>
      <c r="AD131" s="740">
        <f>U131/D131</f>
        <v>-917.74239700374437</v>
      </c>
      <c r="AF131" s="740">
        <f>O131/N131</f>
        <v>5.4659027219042704</v>
      </c>
      <c r="AG131" s="740">
        <f>P131/N131</f>
        <v>2.4977839934419261</v>
      </c>
      <c r="AH131" s="740">
        <f>Q131/N131</f>
        <v>1.8602683193417637</v>
      </c>
      <c r="AI131" s="740">
        <f>R131/N131</f>
        <v>2.0378111669424497</v>
      </c>
      <c r="AJ131" s="740">
        <f>S131/N131</f>
        <v>3.8980794862842134</v>
      </c>
      <c r="AK131" s="740">
        <f>T131/N131</f>
        <v>6.3958634797261391</v>
      </c>
      <c r="AL131" s="740">
        <f>U131/N131</f>
        <v>-0.92996075782186838</v>
      </c>
    </row>
    <row r="132" spans="1:38" s="800" customFormat="1" x14ac:dyDescent="0.25">
      <c r="A132" s="69"/>
      <c r="B132" s="434"/>
      <c r="C132" s="69"/>
      <c r="D132" s="445"/>
      <c r="E132" s="869"/>
      <c r="F132" s="435"/>
      <c r="G132" s="435"/>
      <c r="H132" s="434"/>
      <c r="I132" s="434"/>
      <c r="J132" s="869"/>
      <c r="K132" s="435"/>
      <c r="L132" s="435"/>
      <c r="M132" s="69"/>
      <c r="N132" s="69"/>
      <c r="O132" s="740"/>
      <c r="P132" s="740"/>
      <c r="Q132" s="740"/>
      <c r="R132" s="740"/>
      <c r="S132" s="740"/>
      <c r="T132" s="740"/>
      <c r="U132" s="741"/>
      <c r="V132" s="69"/>
      <c r="W132" s="434"/>
      <c r="X132" s="740"/>
      <c r="Y132" s="740"/>
      <c r="Z132" s="740"/>
      <c r="AA132" s="740"/>
      <c r="AB132" s="740"/>
      <c r="AC132" s="740"/>
      <c r="AD132" s="740"/>
      <c r="AE132" s="69"/>
      <c r="AF132" s="740"/>
      <c r="AG132" s="740"/>
      <c r="AH132" s="740"/>
      <c r="AI132" s="740"/>
      <c r="AJ132" s="740"/>
      <c r="AK132" s="740"/>
      <c r="AL132" s="740"/>
    </row>
    <row r="133" spans="1:38" s="854" customFormat="1" x14ac:dyDescent="0.25">
      <c r="A133" s="829">
        <v>2011</v>
      </c>
      <c r="B133" s="86" t="s">
        <v>195</v>
      </c>
      <c r="C133" s="86" t="s">
        <v>204</v>
      </c>
      <c r="D133" s="87">
        <v>55.7</v>
      </c>
      <c r="E133" s="86"/>
      <c r="F133" s="86"/>
      <c r="G133" s="86"/>
      <c r="H133" s="86"/>
      <c r="I133" s="86"/>
      <c r="J133" s="86"/>
      <c r="K133" s="86"/>
      <c r="L133" s="830"/>
      <c r="M133" s="69"/>
      <c r="N133" s="829">
        <v>46704</v>
      </c>
      <c r="O133" s="831">
        <v>400960.06</v>
      </c>
      <c r="P133" s="831">
        <v>161528.59</v>
      </c>
      <c r="Q133" s="831">
        <v>89939.6</v>
      </c>
      <c r="R133" s="831">
        <v>96002.38</v>
      </c>
      <c r="S133" s="831">
        <f>R133+Q133</f>
        <v>185941.98</v>
      </c>
      <c r="T133" s="831">
        <f>S133+P133</f>
        <v>347470.57</v>
      </c>
      <c r="U133" s="805">
        <f>O133-T133</f>
        <v>53489.489999999991</v>
      </c>
      <c r="V133" s="69"/>
      <c r="W133" s="430">
        <f>N133/D133</f>
        <v>838.49192100538596</v>
      </c>
      <c r="X133" s="831">
        <f>O133/D133</f>
        <v>7198.5648114901251</v>
      </c>
      <c r="Y133" s="831">
        <f>P133/D133</f>
        <v>2899.974685816876</v>
      </c>
      <c r="Z133" s="831">
        <f>Q133/D133</f>
        <v>1614.7145421903053</v>
      </c>
      <c r="AA133" s="831">
        <f>R133/D133</f>
        <v>1723.5615798922802</v>
      </c>
      <c r="AB133" s="831">
        <f>AA133+Z133</f>
        <v>3338.2761220825855</v>
      </c>
      <c r="AC133" s="831">
        <f>AB133+Y133</f>
        <v>6238.2508078994615</v>
      </c>
      <c r="AD133" s="832">
        <f>X133-AC133</f>
        <v>960.31400359066356</v>
      </c>
      <c r="AE133" s="740"/>
      <c r="AF133" s="833">
        <f>O133/N133</f>
        <v>8.5851331791709491</v>
      </c>
      <c r="AG133" s="831">
        <f>P133/N133</f>
        <v>3.4585600805070227</v>
      </c>
      <c r="AH133" s="831">
        <f>Q133/N133</f>
        <v>1.9257365536142517</v>
      </c>
      <c r="AI133" s="831">
        <f>R133/N133</f>
        <v>2.0555494176087703</v>
      </c>
      <c r="AJ133" s="831">
        <f>AI133+AH133</f>
        <v>3.9812859712230217</v>
      </c>
      <c r="AK133" s="831">
        <f>AJ133+AG133</f>
        <v>7.4398460517300444</v>
      </c>
      <c r="AL133" s="832">
        <f>AG133-AK133</f>
        <v>-3.9812859712230217</v>
      </c>
    </row>
    <row r="134" spans="1:38" s="854" customFormat="1" x14ac:dyDescent="0.25">
      <c r="A134" s="839">
        <v>2012</v>
      </c>
      <c r="B134" s="78" t="s">
        <v>195</v>
      </c>
      <c r="C134" s="79" t="s">
        <v>204</v>
      </c>
      <c r="D134" s="80">
        <v>64.2</v>
      </c>
      <c r="E134" s="81"/>
      <c r="F134" s="82"/>
      <c r="G134" s="82"/>
      <c r="H134" s="78"/>
      <c r="I134" s="78"/>
      <c r="J134" s="81"/>
      <c r="K134" s="82"/>
      <c r="L134" s="83"/>
      <c r="M134" s="69"/>
      <c r="N134" s="839">
        <v>55574</v>
      </c>
      <c r="O134" s="841">
        <v>255782.88</v>
      </c>
      <c r="P134" s="841">
        <v>115074.86</v>
      </c>
      <c r="Q134" s="841">
        <v>119890.39</v>
      </c>
      <c r="R134" s="841">
        <v>131969.79999999999</v>
      </c>
      <c r="S134" s="841">
        <f>R134+Q134</f>
        <v>251860.19</v>
      </c>
      <c r="T134" s="841">
        <f>S134+P134</f>
        <v>366935.05</v>
      </c>
      <c r="U134" s="819">
        <f>O134-T134</f>
        <v>-111152.16999999998</v>
      </c>
      <c r="V134" s="69"/>
      <c r="W134" s="77">
        <f>N134/D134</f>
        <v>865.63862928348908</v>
      </c>
      <c r="X134" s="841">
        <f>O134/D134</f>
        <v>3984.1570093457944</v>
      </c>
      <c r="Y134" s="841">
        <f>P134/D134</f>
        <v>1792.4433021806854</v>
      </c>
      <c r="Z134" s="841">
        <f>Q134/D134</f>
        <v>1867.4515576323986</v>
      </c>
      <c r="AA134" s="841">
        <f>R134/D134</f>
        <v>2055.6043613707161</v>
      </c>
      <c r="AB134" s="841">
        <f>AA134+Z134</f>
        <v>3923.0559190031145</v>
      </c>
      <c r="AC134" s="841">
        <f>AB134+Y134</f>
        <v>5715.4992211837998</v>
      </c>
      <c r="AD134" s="842">
        <f>X134-AC134</f>
        <v>-1731.3422118380054</v>
      </c>
      <c r="AE134" s="69"/>
      <c r="AF134" s="843">
        <f>O134/N134</f>
        <v>4.6025637888221107</v>
      </c>
      <c r="AG134" s="841">
        <f>P134/N134</f>
        <v>2.0706600208730701</v>
      </c>
      <c r="AH134" s="841">
        <f>Q134/N134</f>
        <v>2.157310792816785</v>
      </c>
      <c r="AI134" s="841">
        <f>R134/N134</f>
        <v>2.3746680102206064</v>
      </c>
      <c r="AJ134" s="841">
        <f>AI134+AH134</f>
        <v>4.5319788030373918</v>
      </c>
      <c r="AK134" s="841">
        <f>AJ134+AG134</f>
        <v>6.6026388239104623</v>
      </c>
      <c r="AL134" s="842">
        <f>AG134-AK134</f>
        <v>-4.5319788030373918</v>
      </c>
    </row>
    <row r="135" spans="1:38" s="69" customFormat="1" x14ac:dyDescent="0.25">
      <c r="A135" s="69" t="s">
        <v>220</v>
      </c>
      <c r="B135" s="434" t="s">
        <v>195</v>
      </c>
      <c r="C135" s="69" t="s">
        <v>204</v>
      </c>
      <c r="D135" s="445">
        <f>SUM(D133:D134)</f>
        <v>119.9</v>
      </c>
      <c r="E135" s="869"/>
      <c r="F135" s="435"/>
      <c r="G135" s="435"/>
      <c r="H135" s="434"/>
      <c r="I135" s="434"/>
      <c r="J135" s="869"/>
      <c r="K135" s="435"/>
      <c r="L135" s="435"/>
      <c r="N135" s="69">
        <f>SUM(N133:N134)</f>
        <v>102278</v>
      </c>
      <c r="O135" s="740">
        <f>SUM(O133:O134)</f>
        <v>656742.93999999994</v>
      </c>
      <c r="P135" s="740">
        <f>SUM(P133:P134)</f>
        <v>276603.45</v>
      </c>
      <c r="Q135" s="740">
        <f>SUM(Q133:Q134)</f>
        <v>209829.99</v>
      </c>
      <c r="R135" s="740">
        <f>SUM(R133:R134)</f>
        <v>227972.18</v>
      </c>
      <c r="S135" s="740">
        <f>R135+Q135</f>
        <v>437802.17</v>
      </c>
      <c r="T135" s="740">
        <f>S135+P135</f>
        <v>714405.62</v>
      </c>
      <c r="U135" s="741">
        <f>O135-T135</f>
        <v>-57662.680000000051</v>
      </c>
      <c r="W135" s="434">
        <f>N135/D135</f>
        <v>853.02752293577976</v>
      </c>
      <c r="X135" s="740">
        <f>O135/D135</f>
        <v>5477.4223519599664</v>
      </c>
      <c r="Y135" s="740">
        <f>P135/D135</f>
        <v>2306.9512093411176</v>
      </c>
      <c r="Z135" s="740">
        <f>Q135/D135</f>
        <v>1750.0416180150123</v>
      </c>
      <c r="AA135" s="740">
        <f>R135/D135</f>
        <v>1901.3526271893243</v>
      </c>
      <c r="AB135" s="740">
        <f>S135/D135</f>
        <v>3651.3942452043366</v>
      </c>
      <c r="AC135" s="740">
        <f>T135/D135</f>
        <v>5958.3454545454542</v>
      </c>
      <c r="AD135" s="740">
        <f>U135/D135</f>
        <v>-480.92310258548832</v>
      </c>
      <c r="AF135" s="740">
        <f>O135/N135</f>
        <v>6.4211554782064564</v>
      </c>
      <c r="AG135" s="740">
        <f>P135/N135</f>
        <v>2.7044276383973096</v>
      </c>
      <c r="AH135" s="740">
        <f>Q135/N135</f>
        <v>2.0515652437474334</v>
      </c>
      <c r="AI135" s="740">
        <f>R135/N135</f>
        <v>2.2289464009855493</v>
      </c>
      <c r="AJ135" s="740">
        <f>S135/N135</f>
        <v>4.2805116447329823</v>
      </c>
      <c r="AK135" s="740">
        <f>T135/N135</f>
        <v>6.9849392831302923</v>
      </c>
      <c r="AL135" s="740">
        <f>U135/N135</f>
        <v>-0.56378380492383551</v>
      </c>
    </row>
    <row r="136" spans="1:38" s="854" customFormat="1" x14ac:dyDescent="0.25">
      <c r="A136" s="69"/>
      <c r="B136" s="434"/>
      <c r="C136" s="69"/>
      <c r="D136" s="445"/>
      <c r="E136" s="869"/>
      <c r="F136" s="435"/>
      <c r="G136" s="435"/>
      <c r="H136" s="434"/>
      <c r="I136" s="434"/>
      <c r="J136" s="869"/>
      <c r="K136" s="435"/>
      <c r="L136" s="435"/>
      <c r="M136" s="69"/>
      <c r="N136" s="69"/>
      <c r="O136" s="740"/>
      <c r="P136" s="740"/>
      <c r="Q136" s="740"/>
      <c r="R136" s="740"/>
      <c r="S136" s="740"/>
      <c r="T136" s="740"/>
      <c r="U136" s="741"/>
      <c r="V136" s="69"/>
      <c r="W136" s="434"/>
      <c r="X136" s="740"/>
      <c r="Y136" s="740"/>
      <c r="Z136" s="740"/>
      <c r="AA136" s="740"/>
      <c r="AB136" s="740"/>
      <c r="AC136" s="740"/>
      <c r="AD136" s="740"/>
      <c r="AE136" s="69"/>
      <c r="AF136" s="740"/>
      <c r="AG136" s="740"/>
      <c r="AH136" s="740"/>
      <c r="AI136" s="740"/>
      <c r="AJ136" s="740"/>
      <c r="AK136" s="740"/>
      <c r="AL136" s="740"/>
    </row>
    <row r="137" spans="1:38" s="800" customFormat="1" x14ac:dyDescent="0.25">
      <c r="A137" s="829">
        <v>2011</v>
      </c>
      <c r="B137" s="86" t="s">
        <v>85</v>
      </c>
      <c r="C137" s="86" t="s">
        <v>204</v>
      </c>
      <c r="D137" s="87">
        <v>40.700000000000003</v>
      </c>
      <c r="E137" s="86"/>
      <c r="F137" s="86"/>
      <c r="G137" s="86"/>
      <c r="H137" s="86"/>
      <c r="I137" s="86"/>
      <c r="J137" s="86"/>
      <c r="K137" s="86"/>
      <c r="L137" s="830"/>
      <c r="M137" s="69"/>
      <c r="N137" s="829">
        <v>38556</v>
      </c>
      <c r="O137" s="831">
        <v>376838.42</v>
      </c>
      <c r="P137" s="831">
        <v>132688.22</v>
      </c>
      <c r="Q137" s="831">
        <v>63024.24</v>
      </c>
      <c r="R137" s="831">
        <v>66195.06</v>
      </c>
      <c r="S137" s="831">
        <f>R137+Q137</f>
        <v>129219.29999999999</v>
      </c>
      <c r="T137" s="831">
        <f>S137+P137</f>
        <v>261907.52</v>
      </c>
      <c r="U137" s="805">
        <f>O137-T137</f>
        <v>114930.9</v>
      </c>
      <c r="V137" s="69"/>
      <c r="W137" s="430">
        <f>N137/D137</f>
        <v>947.32186732186722</v>
      </c>
      <c r="X137" s="831">
        <f>O137/D137</f>
        <v>9258.9292383292377</v>
      </c>
      <c r="Y137" s="831">
        <f>P137/D137</f>
        <v>3260.1528255528256</v>
      </c>
      <c r="Z137" s="831">
        <f>Q137/D137</f>
        <v>1548.5071253071251</v>
      </c>
      <c r="AA137" s="831">
        <f>R137/D137</f>
        <v>1626.4142506142505</v>
      </c>
      <c r="AB137" s="831">
        <f>AA137+Z137</f>
        <v>3174.9213759213753</v>
      </c>
      <c r="AC137" s="831">
        <f>AB137+Y137</f>
        <v>6435.0742014742009</v>
      </c>
      <c r="AD137" s="832">
        <f>X137-AC137</f>
        <v>2823.8550368550368</v>
      </c>
      <c r="AE137" s="740"/>
      <c r="AF137" s="833">
        <f>O137/N137</f>
        <v>9.7737944807552655</v>
      </c>
      <c r="AG137" s="831">
        <f>P137/N137</f>
        <v>3.4414415395787947</v>
      </c>
      <c r="AH137" s="831">
        <f>Q137/N137</f>
        <v>1.6346156240273886</v>
      </c>
      <c r="AI137" s="831">
        <f>R137/N137</f>
        <v>1.7168549642079054</v>
      </c>
      <c r="AJ137" s="831">
        <f>AI137+AH137</f>
        <v>3.3514705882352942</v>
      </c>
      <c r="AK137" s="831">
        <f>AJ137+AG137</f>
        <v>6.7929121278140894</v>
      </c>
      <c r="AL137" s="832">
        <f>AG137-AK137</f>
        <v>-3.3514705882352946</v>
      </c>
    </row>
    <row r="138" spans="1:38" s="800" customFormat="1" x14ac:dyDescent="0.25">
      <c r="A138" s="839">
        <v>2012</v>
      </c>
      <c r="B138" s="78" t="s">
        <v>85</v>
      </c>
      <c r="C138" s="79" t="s">
        <v>204</v>
      </c>
      <c r="D138" s="80">
        <v>56.8</v>
      </c>
      <c r="E138" s="81"/>
      <c r="F138" s="82"/>
      <c r="G138" s="82"/>
      <c r="H138" s="78"/>
      <c r="I138" s="78"/>
      <c r="J138" s="81"/>
      <c r="K138" s="82"/>
      <c r="L138" s="83"/>
      <c r="M138" s="69"/>
      <c r="N138" s="839">
        <v>52864</v>
      </c>
      <c r="O138" s="841">
        <v>345465.85</v>
      </c>
      <c r="P138" s="841">
        <v>116945.54</v>
      </c>
      <c r="Q138" s="841">
        <v>94739.76</v>
      </c>
      <c r="R138" s="841">
        <v>107271.11</v>
      </c>
      <c r="S138" s="841">
        <f>R138+Q138</f>
        <v>202010.87</v>
      </c>
      <c r="T138" s="841">
        <f>S138+P138</f>
        <v>318956.40999999997</v>
      </c>
      <c r="U138" s="819">
        <f>O138-T138</f>
        <v>26509.440000000002</v>
      </c>
      <c r="V138" s="69"/>
      <c r="W138" s="77">
        <f>N138/D138</f>
        <v>930.70422535211276</v>
      </c>
      <c r="X138" s="841">
        <f>O138/D138</f>
        <v>6082.1452464788736</v>
      </c>
      <c r="Y138" s="841">
        <f>P138/D138</f>
        <v>2058.900352112676</v>
      </c>
      <c r="Z138" s="841">
        <f>Q138/D138</f>
        <v>1667.9535211267605</v>
      </c>
      <c r="AA138" s="841">
        <f>R138/D138</f>
        <v>1888.5758802816902</v>
      </c>
      <c r="AB138" s="841">
        <f>AA138+Z138</f>
        <v>3556.5294014084507</v>
      </c>
      <c r="AC138" s="841">
        <f>AB138+Y138</f>
        <v>5615.4297535211263</v>
      </c>
      <c r="AD138" s="842">
        <f>X138-AC138</f>
        <v>466.7154929577473</v>
      </c>
      <c r="AE138" s="69"/>
      <c r="AF138" s="843">
        <f>O138/N138</f>
        <v>6.5349926225786916</v>
      </c>
      <c r="AG138" s="841">
        <f>P138/N138</f>
        <v>2.2121962015738497</v>
      </c>
      <c r="AH138" s="841">
        <f>Q138/N138</f>
        <v>1.7921413438256657</v>
      </c>
      <c r="AI138" s="841">
        <f>R138/N138</f>
        <v>2.0291901861380146</v>
      </c>
      <c r="AJ138" s="841">
        <f>AI138+AH138</f>
        <v>3.8213315299636803</v>
      </c>
      <c r="AK138" s="841">
        <f>AJ138+AG138</f>
        <v>6.0335277315375304</v>
      </c>
      <c r="AL138" s="842">
        <f>AG138-AK138</f>
        <v>-3.8213315299636808</v>
      </c>
    </row>
    <row r="139" spans="1:38" s="69" customFormat="1" x14ac:dyDescent="0.25">
      <c r="A139" s="69" t="s">
        <v>220</v>
      </c>
      <c r="B139" s="434" t="s">
        <v>85</v>
      </c>
      <c r="C139" s="69" t="s">
        <v>204</v>
      </c>
      <c r="D139" s="445">
        <f>SUM(D137:D138)</f>
        <v>97.5</v>
      </c>
      <c r="E139" s="869"/>
      <c r="F139" s="435"/>
      <c r="G139" s="435"/>
      <c r="H139" s="434"/>
      <c r="I139" s="434"/>
      <c r="J139" s="869"/>
      <c r="K139" s="435"/>
      <c r="L139" s="435"/>
      <c r="N139" s="69">
        <f>SUM(N137:N138)</f>
        <v>91420</v>
      </c>
      <c r="O139" s="740">
        <f>SUM(O137:O138)</f>
        <v>722304.27</v>
      </c>
      <c r="P139" s="740">
        <f>SUM(P137:P138)</f>
        <v>249633.76</v>
      </c>
      <c r="Q139" s="740">
        <f>SUM(Q137:Q138)</f>
        <v>157764</v>
      </c>
      <c r="R139" s="740">
        <f>SUM(R137:R138)</f>
        <v>173466.16999999998</v>
      </c>
      <c r="S139" s="740">
        <f>R139+Q139</f>
        <v>331230.17</v>
      </c>
      <c r="T139" s="740">
        <f>S139+P139</f>
        <v>580863.92999999993</v>
      </c>
      <c r="U139" s="741">
        <f>O139-T139</f>
        <v>141440.34000000008</v>
      </c>
      <c r="W139" s="434">
        <f>N139/D139</f>
        <v>937.64102564102564</v>
      </c>
      <c r="X139" s="740">
        <f>O139/D139</f>
        <v>7408.2489230769233</v>
      </c>
      <c r="Y139" s="740">
        <f>P139/D139</f>
        <v>2560.3462564102565</v>
      </c>
      <c r="Z139" s="740">
        <f>Q139/D139</f>
        <v>1618.0923076923077</v>
      </c>
      <c r="AA139" s="740">
        <f>R139/D139</f>
        <v>1779.140205128205</v>
      </c>
      <c r="AB139" s="740">
        <f>S139/D139</f>
        <v>3397.2325128205125</v>
      </c>
      <c r="AC139" s="740">
        <f>T139/D139</f>
        <v>5957.5787692307686</v>
      </c>
      <c r="AD139" s="740">
        <f>U139/D139</f>
        <v>1450.6701538461548</v>
      </c>
      <c r="AF139" s="740">
        <f>O139/N139</f>
        <v>7.9009436665937436</v>
      </c>
      <c r="AG139" s="740">
        <f>P139/N139</f>
        <v>2.7306252461168237</v>
      </c>
      <c r="AH139" s="740">
        <f>Q139/N139</f>
        <v>1.7257055348938963</v>
      </c>
      <c r="AI139" s="740">
        <f>R139/N139</f>
        <v>1.8974641216364032</v>
      </c>
      <c r="AJ139" s="740">
        <f>S139/N139</f>
        <v>3.6231696565302993</v>
      </c>
      <c r="AK139" s="740">
        <f>T139/N139</f>
        <v>6.3537949026471221</v>
      </c>
      <c r="AL139" s="740">
        <f>U139/N139</f>
        <v>1.5471487639466208</v>
      </c>
    </row>
    <row r="140" spans="1:38" s="800" customFormat="1" x14ac:dyDescent="0.25">
      <c r="A140" s="69"/>
      <c r="B140" s="434"/>
      <c r="C140" s="69"/>
      <c r="D140" s="445"/>
      <c r="E140" s="869"/>
      <c r="F140" s="435"/>
      <c r="G140" s="435"/>
      <c r="H140" s="434"/>
      <c r="I140" s="434"/>
      <c r="J140" s="869"/>
      <c r="K140" s="435"/>
      <c r="L140" s="435"/>
      <c r="M140" s="69"/>
      <c r="N140" s="69"/>
      <c r="O140" s="740"/>
      <c r="P140" s="740"/>
      <c r="Q140" s="740"/>
      <c r="R140" s="740"/>
      <c r="S140" s="740"/>
      <c r="T140" s="740"/>
      <c r="U140" s="741"/>
      <c r="V140" s="69"/>
      <c r="W140" s="434"/>
      <c r="X140" s="740"/>
      <c r="Y140" s="740"/>
      <c r="Z140" s="740"/>
      <c r="AA140" s="740"/>
      <c r="AB140" s="740"/>
      <c r="AC140" s="740"/>
      <c r="AD140" s="740"/>
      <c r="AE140" s="69"/>
      <c r="AF140" s="740"/>
      <c r="AG140" s="740"/>
      <c r="AH140" s="740"/>
      <c r="AI140" s="740"/>
      <c r="AJ140" s="740"/>
      <c r="AK140" s="740"/>
      <c r="AL140" s="740"/>
    </row>
    <row r="141" spans="1:38" s="441" customFormat="1" x14ac:dyDescent="0.25">
      <c r="A141" s="829">
        <v>2011</v>
      </c>
      <c r="B141" s="86" t="s">
        <v>80</v>
      </c>
      <c r="C141" s="86" t="s">
        <v>204</v>
      </c>
      <c r="D141" s="87">
        <v>53.4</v>
      </c>
      <c r="E141" s="86"/>
      <c r="F141" s="86"/>
      <c r="G141" s="86"/>
      <c r="H141" s="86"/>
      <c r="I141" s="86"/>
      <c r="J141" s="86"/>
      <c r="K141" s="86"/>
      <c r="L141" s="830"/>
      <c r="M141" s="69"/>
      <c r="N141" s="829">
        <v>38905</v>
      </c>
      <c r="O141" s="831">
        <v>225547.84</v>
      </c>
      <c r="P141" s="831">
        <v>110583.64</v>
      </c>
      <c r="Q141" s="831">
        <v>85184.19</v>
      </c>
      <c r="R141" s="831">
        <v>85123.17</v>
      </c>
      <c r="S141" s="831">
        <f>R141+Q141</f>
        <v>170307.36</v>
      </c>
      <c r="T141" s="831">
        <f>S141+P141</f>
        <v>280891</v>
      </c>
      <c r="U141" s="805">
        <f>O141-T141</f>
        <v>-55343.16</v>
      </c>
      <c r="V141" s="69"/>
      <c r="W141" s="430">
        <f>N141/D141</f>
        <v>728.55805243445695</v>
      </c>
      <c r="X141" s="831">
        <f>O141/D141</f>
        <v>4223.7423220973787</v>
      </c>
      <c r="Y141" s="831">
        <f>P141/D141</f>
        <v>2070.8546816479402</v>
      </c>
      <c r="Z141" s="831">
        <f>Q141/D141</f>
        <v>1595.2095505617979</v>
      </c>
      <c r="AA141" s="831">
        <f>R141/D141</f>
        <v>1594.0668539325843</v>
      </c>
      <c r="AB141" s="831">
        <f>AA141+Z141</f>
        <v>3189.2764044943824</v>
      </c>
      <c r="AC141" s="831">
        <f>AB141+Y141</f>
        <v>5260.1310861423226</v>
      </c>
      <c r="AD141" s="832">
        <f>X141-AC141</f>
        <v>-1036.3887640449439</v>
      </c>
      <c r="AE141" s="740"/>
      <c r="AF141" s="833">
        <f>O141/N141</f>
        <v>5.7973998200745402</v>
      </c>
      <c r="AG141" s="831">
        <f>P141/N141</f>
        <v>2.8424017478473202</v>
      </c>
      <c r="AH141" s="831">
        <f>Q141/N141</f>
        <v>2.1895435034057318</v>
      </c>
      <c r="AI141" s="831">
        <f>R141/N141</f>
        <v>2.1879750674720473</v>
      </c>
      <c r="AJ141" s="831">
        <f>AI141+AH141</f>
        <v>4.3775185708777791</v>
      </c>
      <c r="AK141" s="831">
        <f>AJ141+AG141</f>
        <v>7.2199203187250998</v>
      </c>
      <c r="AL141" s="832">
        <f>AG141-AK141</f>
        <v>-4.3775185708777791</v>
      </c>
    </row>
    <row r="142" spans="1:38" s="441" customFormat="1" x14ac:dyDescent="0.25">
      <c r="A142" s="839">
        <v>2012</v>
      </c>
      <c r="B142" s="851" t="s">
        <v>80</v>
      </c>
      <c r="C142" s="851" t="s">
        <v>204</v>
      </c>
      <c r="D142" s="80">
        <v>59.4</v>
      </c>
      <c r="E142" s="81"/>
      <c r="F142" s="82"/>
      <c r="G142" s="82"/>
      <c r="H142" s="78"/>
      <c r="I142" s="78"/>
      <c r="J142" s="81"/>
      <c r="K142" s="82"/>
      <c r="L142" s="83"/>
      <c r="M142" s="69"/>
      <c r="N142" s="839">
        <v>58184</v>
      </c>
      <c r="O142" s="841">
        <v>237352.48</v>
      </c>
      <c r="P142" s="841">
        <v>128569.5</v>
      </c>
      <c r="Q142" s="841">
        <v>94695.13</v>
      </c>
      <c r="R142" s="841">
        <v>97417.4</v>
      </c>
      <c r="S142" s="841">
        <f>R142+Q142</f>
        <v>192112.53</v>
      </c>
      <c r="T142" s="841">
        <f>S142+P142</f>
        <v>320682.03000000003</v>
      </c>
      <c r="U142" s="819">
        <f>O142-T142</f>
        <v>-83329.550000000017</v>
      </c>
      <c r="V142" s="69"/>
      <c r="W142" s="77">
        <f>N142/D142</f>
        <v>979.52861952861952</v>
      </c>
      <c r="X142" s="841">
        <f>O142/D142</f>
        <v>3995.832996632997</v>
      </c>
      <c r="Y142" s="841">
        <f>P142/D142</f>
        <v>2164.469696969697</v>
      </c>
      <c r="Z142" s="841">
        <f>Q142/D142</f>
        <v>1594.1941077441079</v>
      </c>
      <c r="AA142" s="841">
        <f>R142/D142</f>
        <v>1640.0235690235691</v>
      </c>
      <c r="AB142" s="841">
        <f>AA142+Z142</f>
        <v>3234.2176767676769</v>
      </c>
      <c r="AC142" s="841">
        <f>AB142+Y142</f>
        <v>5398.6873737373735</v>
      </c>
      <c r="AD142" s="842">
        <f>X142-AC142</f>
        <v>-1402.8543771043765</v>
      </c>
      <c r="AE142" s="69"/>
      <c r="AF142" s="843">
        <f>O142/N142</f>
        <v>4.0793427746459505</v>
      </c>
      <c r="AG142" s="841">
        <f>P142/N142</f>
        <v>2.2097054172968513</v>
      </c>
      <c r="AH142" s="841">
        <f>Q142/N142</f>
        <v>1.6275115151931803</v>
      </c>
      <c r="AI142" s="841">
        <f>R142/N142</f>
        <v>1.6742987762958887</v>
      </c>
      <c r="AJ142" s="841">
        <f>AI142+AH142</f>
        <v>3.301810291489069</v>
      </c>
      <c r="AK142" s="841">
        <f>AJ142+AG142</f>
        <v>5.5115157087859199</v>
      </c>
      <c r="AL142" s="842">
        <f>AG142-AK142</f>
        <v>-3.3018102914890686</v>
      </c>
    </row>
    <row r="143" spans="1:38" s="69" customFormat="1" x14ac:dyDescent="0.25">
      <c r="A143" s="69" t="s">
        <v>220</v>
      </c>
      <c r="B143" s="434" t="s">
        <v>80</v>
      </c>
      <c r="C143" s="69" t="s">
        <v>204</v>
      </c>
      <c r="D143" s="445">
        <f>SUM(D141:D142)</f>
        <v>112.8</v>
      </c>
      <c r="E143" s="869"/>
      <c r="F143" s="435"/>
      <c r="G143" s="435"/>
      <c r="H143" s="434"/>
      <c r="I143" s="434"/>
      <c r="J143" s="869"/>
      <c r="K143" s="435"/>
      <c r="L143" s="435"/>
      <c r="N143" s="69">
        <f>SUM(N141:N142)</f>
        <v>97089</v>
      </c>
      <c r="O143" s="740">
        <f>SUM(O141:O142)</f>
        <v>462900.32</v>
      </c>
      <c r="P143" s="740">
        <f>SUM(P141:P142)</f>
        <v>239153.14</v>
      </c>
      <c r="Q143" s="740">
        <f>SUM(Q141:Q142)</f>
        <v>179879.32</v>
      </c>
      <c r="R143" s="740">
        <f>SUM(R141:R142)</f>
        <v>182540.57</v>
      </c>
      <c r="S143" s="740">
        <f>R143+Q143</f>
        <v>362419.89</v>
      </c>
      <c r="T143" s="740">
        <f>S143+P143</f>
        <v>601573.03</v>
      </c>
      <c r="U143" s="741">
        <f>O143-T143</f>
        <v>-138672.71000000002</v>
      </c>
      <c r="W143" s="434">
        <f>N143/D143</f>
        <v>860.718085106383</v>
      </c>
      <c r="X143" s="740">
        <f>O143/D143</f>
        <v>4103.7262411347519</v>
      </c>
      <c r="Y143" s="740">
        <f>P143/D143</f>
        <v>2120.1519503546101</v>
      </c>
      <c r="Z143" s="740">
        <f>Q143/D143</f>
        <v>1594.6748226950356</v>
      </c>
      <c r="AA143" s="740">
        <f>R143/D143</f>
        <v>1618.2674645390073</v>
      </c>
      <c r="AB143" s="740">
        <f>S143/D143</f>
        <v>3212.9422872340429</v>
      </c>
      <c r="AC143" s="740">
        <f>T143/D143</f>
        <v>5333.0942375886525</v>
      </c>
      <c r="AD143" s="740">
        <f>U143/D143</f>
        <v>-1229.367996453901</v>
      </c>
      <c r="AF143" s="740">
        <f>O143/N143</f>
        <v>4.767793673845647</v>
      </c>
      <c r="AG143" s="740">
        <f>P143/N143</f>
        <v>2.4632362059553605</v>
      </c>
      <c r="AH143" s="740">
        <f>Q143/N143</f>
        <v>1.8527260554748737</v>
      </c>
      <c r="AI143" s="740">
        <f>R143/N143</f>
        <v>1.8801364727209056</v>
      </c>
      <c r="AJ143" s="740">
        <f>S143/N143</f>
        <v>3.7328625281957795</v>
      </c>
      <c r="AK143" s="740">
        <f>T143/N143</f>
        <v>6.19609873415114</v>
      </c>
      <c r="AL143" s="740">
        <f>U143/N143</f>
        <v>-1.4283050603054932</v>
      </c>
    </row>
    <row r="144" spans="1:38" s="441" customFormat="1" x14ac:dyDescent="0.25">
      <c r="A144" s="69"/>
      <c r="B144" s="852"/>
      <c r="C144" s="852"/>
      <c r="D144" s="445"/>
      <c r="E144" s="869"/>
      <c r="F144" s="435"/>
      <c r="G144" s="435"/>
      <c r="H144" s="434"/>
      <c r="I144" s="434"/>
      <c r="J144" s="869"/>
      <c r="K144" s="435"/>
      <c r="L144" s="435"/>
      <c r="M144" s="69"/>
      <c r="N144" s="69"/>
      <c r="O144" s="740"/>
      <c r="P144" s="740"/>
      <c r="Q144" s="740"/>
      <c r="R144" s="740"/>
      <c r="S144" s="740"/>
      <c r="T144" s="740"/>
      <c r="U144" s="741"/>
      <c r="V144" s="69"/>
      <c r="W144" s="434"/>
      <c r="X144" s="740"/>
      <c r="Y144" s="740"/>
      <c r="Z144" s="740"/>
      <c r="AA144" s="740"/>
      <c r="AB144" s="740"/>
      <c r="AC144" s="740"/>
      <c r="AD144" s="740"/>
      <c r="AE144" s="69"/>
      <c r="AF144" s="740"/>
      <c r="AG144" s="740"/>
      <c r="AH144" s="740"/>
      <c r="AI144" s="740"/>
      <c r="AJ144" s="740"/>
      <c r="AK144" s="740"/>
      <c r="AL144" s="740"/>
    </row>
    <row r="145" spans="1:38" s="800" customFormat="1" x14ac:dyDescent="0.25">
      <c r="A145" s="829">
        <v>2011</v>
      </c>
      <c r="B145" s="86" t="s">
        <v>81</v>
      </c>
      <c r="C145" s="86" t="s">
        <v>204</v>
      </c>
      <c r="D145" s="87">
        <v>62.1</v>
      </c>
      <c r="E145" s="86"/>
      <c r="F145" s="86"/>
      <c r="G145" s="86"/>
      <c r="H145" s="86"/>
      <c r="I145" s="86"/>
      <c r="J145" s="86"/>
      <c r="K145" s="86"/>
      <c r="L145" s="830"/>
      <c r="M145" s="69"/>
      <c r="N145" s="829">
        <v>71025</v>
      </c>
      <c r="O145" s="831">
        <v>439017.07</v>
      </c>
      <c r="P145" s="831">
        <v>220135.76</v>
      </c>
      <c r="Q145" s="831">
        <v>83653.62</v>
      </c>
      <c r="R145" s="831">
        <v>69108.56</v>
      </c>
      <c r="S145" s="831">
        <f>R145+Q145</f>
        <v>152762.18</v>
      </c>
      <c r="T145" s="831">
        <f>S145+P145</f>
        <v>372897.94</v>
      </c>
      <c r="U145" s="805">
        <f>O145-T145</f>
        <v>66119.13</v>
      </c>
      <c r="V145" s="69"/>
      <c r="W145" s="430">
        <f>N145/D145</f>
        <v>1143.7198067632851</v>
      </c>
      <c r="X145" s="831">
        <f>O145/D145</f>
        <v>7069.5180354267313</v>
      </c>
      <c r="Y145" s="831">
        <f>P145/D145</f>
        <v>3544.8592592592595</v>
      </c>
      <c r="Z145" s="831">
        <f>Q145/D145</f>
        <v>1347.0792270531399</v>
      </c>
      <c r="AA145" s="831">
        <f>R145/D145</f>
        <v>1112.8592592592593</v>
      </c>
      <c r="AB145" s="831">
        <f>AA145+Z145</f>
        <v>2459.9384863123992</v>
      </c>
      <c r="AC145" s="831">
        <f>AB145+Y145</f>
        <v>6004.7977455716591</v>
      </c>
      <c r="AD145" s="832">
        <f>X145-AC145</f>
        <v>1064.7202898550722</v>
      </c>
      <c r="AE145" s="740"/>
      <c r="AF145" s="833">
        <f>O145/N145</f>
        <v>6.1811625483984516</v>
      </c>
      <c r="AG145" s="831">
        <f>P145/N145</f>
        <v>3.0994123196057726</v>
      </c>
      <c r="AH145" s="831">
        <f>Q145/N145</f>
        <v>1.1778052798310454</v>
      </c>
      <c r="AI145" s="831">
        <f>R145/N145</f>
        <v>0.9730173882435762</v>
      </c>
      <c r="AJ145" s="831">
        <f>AI145+AH145</f>
        <v>2.1508226680746216</v>
      </c>
      <c r="AK145" s="831">
        <f>AJ145+AG145</f>
        <v>5.2502349876803942</v>
      </c>
      <c r="AL145" s="832">
        <f>AG145-AK145</f>
        <v>-2.1508226680746216</v>
      </c>
    </row>
    <row r="146" spans="1:38" s="441" customFormat="1" x14ac:dyDescent="0.25">
      <c r="A146" s="839">
        <v>2012</v>
      </c>
      <c r="B146" s="851" t="s">
        <v>81</v>
      </c>
      <c r="C146" s="851" t="s">
        <v>204</v>
      </c>
      <c r="D146" s="80">
        <v>61.3</v>
      </c>
      <c r="E146" s="81"/>
      <c r="F146" s="82"/>
      <c r="G146" s="82"/>
      <c r="H146" s="78"/>
      <c r="I146" s="78"/>
      <c r="J146" s="81"/>
      <c r="K146" s="82"/>
      <c r="L146" s="83"/>
      <c r="M146" s="69"/>
      <c r="N146" s="839">
        <v>61387</v>
      </c>
      <c r="O146" s="841">
        <v>297574.92</v>
      </c>
      <c r="P146" s="841">
        <v>134169.81</v>
      </c>
      <c r="Q146" s="841">
        <v>96074.68</v>
      </c>
      <c r="R146" s="841">
        <v>80908.53</v>
      </c>
      <c r="S146" s="841">
        <f>R146+Q146</f>
        <v>176983.21</v>
      </c>
      <c r="T146" s="841">
        <f>S146+P146</f>
        <v>311153.02</v>
      </c>
      <c r="U146" s="819">
        <f>O146-T146</f>
        <v>-13578.100000000035</v>
      </c>
      <c r="V146" s="69"/>
      <c r="W146" s="77">
        <f>N146/D146</f>
        <v>1001.4192495921696</v>
      </c>
      <c r="X146" s="841">
        <f>O146/D146</f>
        <v>4854.4032626427406</v>
      </c>
      <c r="Y146" s="841">
        <f>P146/D146</f>
        <v>2188.7407830342577</v>
      </c>
      <c r="Z146" s="841">
        <f>Q146/D146</f>
        <v>1567.2867862969003</v>
      </c>
      <c r="AA146" s="841">
        <f>R146/D146</f>
        <v>1319.8781402936379</v>
      </c>
      <c r="AB146" s="841">
        <f>AA146+Z146</f>
        <v>2887.164926590538</v>
      </c>
      <c r="AC146" s="841">
        <f>AB146+Y146</f>
        <v>5075.9057096247961</v>
      </c>
      <c r="AD146" s="842">
        <f>X146-AC146</f>
        <v>-221.50244698205552</v>
      </c>
      <c r="AE146" s="69"/>
      <c r="AF146" s="843">
        <f>O146/N146</f>
        <v>4.847523417010116</v>
      </c>
      <c r="AG146" s="841">
        <f>P146/N146</f>
        <v>2.1856388160359685</v>
      </c>
      <c r="AH146" s="841">
        <f>Q146/N146</f>
        <v>1.5650655676283252</v>
      </c>
      <c r="AI146" s="841">
        <f>R146/N146</f>
        <v>1.3180075586036131</v>
      </c>
      <c r="AJ146" s="841">
        <f>AI146+AH146</f>
        <v>2.8830731262319382</v>
      </c>
      <c r="AK146" s="841">
        <f>AJ146+AG146</f>
        <v>5.0687119422679068</v>
      </c>
      <c r="AL146" s="842">
        <f>AG146-AK146</f>
        <v>-2.8830731262319382</v>
      </c>
    </row>
    <row r="147" spans="1:38" s="69" customFormat="1" x14ac:dyDescent="0.25">
      <c r="A147" s="69" t="s">
        <v>220</v>
      </c>
      <c r="B147" s="434" t="s">
        <v>81</v>
      </c>
      <c r="C147" s="69" t="s">
        <v>204</v>
      </c>
      <c r="D147" s="445">
        <f>SUM(D145:D146)</f>
        <v>123.4</v>
      </c>
      <c r="E147" s="869"/>
      <c r="F147" s="435"/>
      <c r="G147" s="435"/>
      <c r="H147" s="434"/>
      <c r="I147" s="434"/>
      <c r="J147" s="869"/>
      <c r="K147" s="435"/>
      <c r="L147" s="435"/>
      <c r="N147" s="69">
        <f>SUM(N145:N146)</f>
        <v>132412</v>
      </c>
      <c r="O147" s="740">
        <f>SUM(O145:O146)</f>
        <v>736591.99</v>
      </c>
      <c r="P147" s="740">
        <f>SUM(P145:P146)</f>
        <v>354305.57</v>
      </c>
      <c r="Q147" s="740">
        <f>SUM(Q145:Q146)</f>
        <v>179728.3</v>
      </c>
      <c r="R147" s="740">
        <f>SUM(R145:R146)</f>
        <v>150017.09</v>
      </c>
      <c r="S147" s="740">
        <f>R147+Q147</f>
        <v>329745.39</v>
      </c>
      <c r="T147" s="740">
        <f>S147+P147</f>
        <v>684050.96</v>
      </c>
      <c r="U147" s="741">
        <f>O147-T147</f>
        <v>52541.030000000028</v>
      </c>
      <c r="W147" s="434">
        <f>N147/D147</f>
        <v>1073.0307941653159</v>
      </c>
      <c r="X147" s="740">
        <f>O147/D147</f>
        <v>5969.1409238249589</v>
      </c>
      <c r="Y147" s="740">
        <f>P147/D147</f>
        <v>2871.1958670988656</v>
      </c>
      <c r="Z147" s="740">
        <f>Q147/D147</f>
        <v>1456.4692058346839</v>
      </c>
      <c r="AA147" s="740">
        <f>R147/D147</f>
        <v>1215.6976499189627</v>
      </c>
      <c r="AB147" s="740">
        <f>S147/D147</f>
        <v>2672.1668557536468</v>
      </c>
      <c r="AC147" s="740">
        <f>T147/D147</f>
        <v>5543.362722852512</v>
      </c>
      <c r="AD147" s="740">
        <f>U147/D147</f>
        <v>425.77820097244751</v>
      </c>
      <c r="AF147" s="740">
        <f>O147/N147</f>
        <v>5.56287942180467</v>
      </c>
      <c r="AG147" s="740">
        <f>P147/N147</f>
        <v>2.6757814246442919</v>
      </c>
      <c r="AH147" s="740">
        <f>Q147/N147</f>
        <v>1.3573414796242032</v>
      </c>
      <c r="AI147" s="740">
        <f>R147/N147</f>
        <v>1.132956907228952</v>
      </c>
      <c r="AJ147" s="740">
        <f>S147/N147</f>
        <v>2.4902983868531554</v>
      </c>
      <c r="AK147" s="740">
        <f>T147/N147</f>
        <v>5.1660798114974469</v>
      </c>
      <c r="AL147" s="740">
        <f>U147/N147</f>
        <v>0.39679961030722311</v>
      </c>
    </row>
    <row r="148" spans="1:38" s="441" customFormat="1" x14ac:dyDescent="0.25">
      <c r="A148" s="69"/>
      <c r="B148" s="852"/>
      <c r="C148" s="852"/>
      <c r="D148" s="445"/>
      <c r="E148" s="869"/>
      <c r="F148" s="435"/>
      <c r="G148" s="435"/>
      <c r="H148" s="434"/>
      <c r="I148" s="434"/>
      <c r="J148" s="869"/>
      <c r="K148" s="435"/>
      <c r="L148" s="435"/>
      <c r="M148" s="69"/>
      <c r="N148" s="69"/>
      <c r="O148" s="740"/>
      <c r="P148" s="740"/>
      <c r="Q148" s="740"/>
      <c r="R148" s="740"/>
      <c r="S148" s="740"/>
      <c r="T148" s="740"/>
      <c r="U148" s="741"/>
      <c r="V148" s="69"/>
      <c r="W148" s="434"/>
      <c r="X148" s="740"/>
      <c r="Y148" s="740"/>
      <c r="Z148" s="740"/>
      <c r="AA148" s="740"/>
      <c r="AB148" s="740"/>
      <c r="AC148" s="740"/>
      <c r="AD148" s="740"/>
      <c r="AE148" s="69"/>
      <c r="AF148" s="740"/>
      <c r="AG148" s="740"/>
      <c r="AH148" s="740"/>
      <c r="AI148" s="740"/>
      <c r="AJ148" s="740"/>
      <c r="AK148" s="740"/>
      <c r="AL148" s="740"/>
    </row>
    <row r="149" spans="1:38" s="800" customFormat="1" x14ac:dyDescent="0.25">
      <c r="A149" s="829">
        <v>2011</v>
      </c>
      <c r="B149" s="86" t="s">
        <v>82</v>
      </c>
      <c r="C149" s="86" t="s">
        <v>204</v>
      </c>
      <c r="D149" s="87">
        <v>47</v>
      </c>
      <c r="E149" s="86"/>
      <c r="F149" s="86"/>
      <c r="G149" s="86"/>
      <c r="H149" s="86"/>
      <c r="I149" s="86"/>
      <c r="J149" s="86"/>
      <c r="K149" s="86"/>
      <c r="L149" s="830"/>
      <c r="M149" s="69"/>
      <c r="N149" s="829">
        <v>57329</v>
      </c>
      <c r="O149" s="831">
        <v>318558.73</v>
      </c>
      <c r="P149" s="831">
        <v>171009.75</v>
      </c>
      <c r="Q149" s="831">
        <v>61807.6</v>
      </c>
      <c r="R149" s="831">
        <v>50577.15</v>
      </c>
      <c r="S149" s="831">
        <f>R149+Q149</f>
        <v>112384.75</v>
      </c>
      <c r="T149" s="831">
        <f>S149+P149</f>
        <v>283394.5</v>
      </c>
      <c r="U149" s="805">
        <f>O149-T149</f>
        <v>35164.229999999981</v>
      </c>
      <c r="V149" s="69"/>
      <c r="W149" s="430">
        <f>N149/D149</f>
        <v>1219.7659574468084</v>
      </c>
      <c r="X149" s="831">
        <f>O149/D149</f>
        <v>6777.8453191489361</v>
      </c>
      <c r="Y149" s="831">
        <f>P149/D149</f>
        <v>3638.505319148936</v>
      </c>
      <c r="Z149" s="831">
        <f>Q149/D149</f>
        <v>1315.0553191489362</v>
      </c>
      <c r="AA149" s="831">
        <f>R149/D149</f>
        <v>1076.1095744680852</v>
      </c>
      <c r="AB149" s="831">
        <f>AA149+Z149</f>
        <v>2391.1648936170213</v>
      </c>
      <c r="AC149" s="831">
        <f>AB149+Y149</f>
        <v>6029.6702127659573</v>
      </c>
      <c r="AD149" s="832">
        <f>X149-AC149</f>
        <v>748.17510638297881</v>
      </c>
      <c r="AE149" s="740"/>
      <c r="AF149" s="833">
        <f>O149/N149</f>
        <v>5.556676899998255</v>
      </c>
      <c r="AG149" s="831">
        <f>P149/N149</f>
        <v>2.982953653473809</v>
      </c>
      <c r="AH149" s="831">
        <f>Q149/N149</f>
        <v>1.078121020774826</v>
      </c>
      <c r="AI149" s="831">
        <f>R149/N149</f>
        <v>0.88222627291597622</v>
      </c>
      <c r="AJ149" s="831">
        <f>AI149+AH149</f>
        <v>1.9603472936908022</v>
      </c>
      <c r="AK149" s="831">
        <f>AJ149+AG149</f>
        <v>4.9433009471646114</v>
      </c>
      <c r="AL149" s="832">
        <f>AG149-AK149</f>
        <v>-1.9603472936908024</v>
      </c>
    </row>
    <row r="150" spans="1:38" s="800" customFormat="1" x14ac:dyDescent="0.25">
      <c r="A150" s="839">
        <v>2012</v>
      </c>
      <c r="B150" s="851" t="s">
        <v>82</v>
      </c>
      <c r="C150" s="851" t="s">
        <v>204</v>
      </c>
      <c r="D150" s="80">
        <v>59.9</v>
      </c>
      <c r="E150" s="81"/>
      <c r="F150" s="82"/>
      <c r="G150" s="82"/>
      <c r="H150" s="78"/>
      <c r="I150" s="78"/>
      <c r="J150" s="81"/>
      <c r="K150" s="82"/>
      <c r="L150" s="83"/>
      <c r="M150" s="69"/>
      <c r="N150" s="839">
        <v>67438</v>
      </c>
      <c r="O150" s="841">
        <v>342293.42</v>
      </c>
      <c r="P150" s="841">
        <v>126557.88</v>
      </c>
      <c r="Q150" s="841">
        <v>83053.7</v>
      </c>
      <c r="R150" s="841">
        <v>67319.05</v>
      </c>
      <c r="S150" s="841">
        <f>R150+Q150</f>
        <v>150372.75</v>
      </c>
      <c r="T150" s="841">
        <f>S150+P150</f>
        <v>276930.63</v>
      </c>
      <c r="U150" s="819">
        <f>O150-T150</f>
        <v>65362.789999999979</v>
      </c>
      <c r="V150" s="69"/>
      <c r="W150" s="77">
        <f>N150/D150</f>
        <v>1125.8430717863105</v>
      </c>
      <c r="X150" s="841">
        <f>O150/D150</f>
        <v>5714.4143572621033</v>
      </c>
      <c r="Y150" s="841">
        <f>P150/D150</f>
        <v>2112.819365609349</v>
      </c>
      <c r="Z150" s="841">
        <f>Q150/D150</f>
        <v>1386.5392320534224</v>
      </c>
      <c r="AA150" s="841">
        <f>R150/D150</f>
        <v>1123.8572621035059</v>
      </c>
      <c r="AB150" s="841">
        <f>AA150+Z150</f>
        <v>2510.3964941569284</v>
      </c>
      <c r="AC150" s="841">
        <f>AB150+Y150</f>
        <v>4623.2158597662774</v>
      </c>
      <c r="AD150" s="842">
        <f>X150-AC150</f>
        <v>1091.1984974958259</v>
      </c>
      <c r="AE150" s="69"/>
      <c r="AF150" s="843">
        <f>O150/N150</f>
        <v>5.0756757317832673</v>
      </c>
      <c r="AG150" s="841">
        <f>P150/N150</f>
        <v>1.8766552981998281</v>
      </c>
      <c r="AH150" s="841">
        <f>Q150/N150</f>
        <v>1.2315563925383315</v>
      </c>
      <c r="AI150" s="841">
        <f>R150/N150</f>
        <v>0.998236157655921</v>
      </c>
      <c r="AJ150" s="841">
        <f>AI150+AH150</f>
        <v>2.2297925501942526</v>
      </c>
      <c r="AK150" s="841">
        <f>AJ150+AG150</f>
        <v>4.1064478483940805</v>
      </c>
      <c r="AL150" s="842">
        <f>AG150-AK150</f>
        <v>-2.2297925501942526</v>
      </c>
    </row>
    <row r="151" spans="1:38" s="69" customFormat="1" x14ac:dyDescent="0.25">
      <c r="A151" s="69" t="s">
        <v>220</v>
      </c>
      <c r="B151" s="434" t="s">
        <v>82</v>
      </c>
      <c r="C151" s="69" t="s">
        <v>204</v>
      </c>
      <c r="D151" s="445">
        <f>SUM(D149:D150)</f>
        <v>106.9</v>
      </c>
      <c r="E151" s="869"/>
      <c r="F151" s="435"/>
      <c r="G151" s="435"/>
      <c r="H151" s="434"/>
      <c r="I151" s="434"/>
      <c r="J151" s="869"/>
      <c r="K151" s="435"/>
      <c r="L151" s="435"/>
      <c r="N151" s="69">
        <f>SUM(N149:N150)</f>
        <v>124767</v>
      </c>
      <c r="O151" s="740">
        <f>SUM(O149:O150)</f>
        <v>660852.14999999991</v>
      </c>
      <c r="P151" s="740">
        <f>SUM(P149:P150)</f>
        <v>297567.63</v>
      </c>
      <c r="Q151" s="740">
        <f>SUM(Q149:Q150)</f>
        <v>144861.29999999999</v>
      </c>
      <c r="R151" s="740">
        <f>SUM(R149:R150)</f>
        <v>117896.20000000001</v>
      </c>
      <c r="S151" s="740">
        <f>R151+Q151</f>
        <v>262757.5</v>
      </c>
      <c r="T151" s="740">
        <f>S151+P151</f>
        <v>560325.13</v>
      </c>
      <c r="U151" s="741">
        <f>O151-T151</f>
        <v>100527.0199999999</v>
      </c>
      <c r="W151" s="434">
        <f>N151/D151</f>
        <v>1167.1375116931711</v>
      </c>
      <c r="X151" s="740">
        <f>O151/D151</f>
        <v>6181.9658559401296</v>
      </c>
      <c r="Y151" s="740">
        <f>P151/D151</f>
        <v>2783.6073900841907</v>
      </c>
      <c r="Z151" s="740">
        <f>Q151/D151</f>
        <v>1355.1103835360148</v>
      </c>
      <c r="AA151" s="740">
        <f>R151/D151</f>
        <v>1102.8643592142189</v>
      </c>
      <c r="AB151" s="740">
        <f>S151/D151</f>
        <v>2457.9747427502339</v>
      </c>
      <c r="AC151" s="740">
        <f>T151/D151</f>
        <v>5241.5821328344246</v>
      </c>
      <c r="AD151" s="740">
        <f>U151/D151</f>
        <v>940.38372310570526</v>
      </c>
      <c r="AF151" s="740">
        <f>O151/N151</f>
        <v>5.2966902305898182</v>
      </c>
      <c r="AG151" s="740">
        <f>P151/N151</f>
        <v>2.3849866551251533</v>
      </c>
      <c r="AH151" s="740">
        <f>Q151/N151</f>
        <v>1.1610546057851834</v>
      </c>
      <c r="AI151" s="740">
        <f>R151/N151</f>
        <v>0.94493095129321059</v>
      </c>
      <c r="AJ151" s="740">
        <f>S151/N151</f>
        <v>2.1059855570783941</v>
      </c>
      <c r="AK151" s="740">
        <f>T151/N151</f>
        <v>4.4909722122035474</v>
      </c>
      <c r="AL151" s="740">
        <f>U151/N151</f>
        <v>0.80571801838627122</v>
      </c>
    </row>
    <row r="152" spans="1:38" s="800" customFormat="1" x14ac:dyDescent="0.25">
      <c r="A152" s="69"/>
      <c r="B152" s="852"/>
      <c r="C152" s="852"/>
      <c r="D152" s="445"/>
      <c r="E152" s="869"/>
      <c r="F152" s="435"/>
      <c r="G152" s="435"/>
      <c r="H152" s="434"/>
      <c r="I152" s="434"/>
      <c r="J152" s="869"/>
      <c r="K152" s="435"/>
      <c r="L152" s="435"/>
      <c r="M152" s="69"/>
      <c r="N152" s="69"/>
      <c r="O152" s="740"/>
      <c r="P152" s="740"/>
      <c r="Q152" s="740"/>
      <c r="R152" s="740"/>
      <c r="S152" s="740"/>
      <c r="T152" s="740"/>
      <c r="U152" s="741"/>
      <c r="V152" s="69"/>
      <c r="W152" s="434"/>
      <c r="X152" s="740"/>
      <c r="Y152" s="740"/>
      <c r="Z152" s="740"/>
      <c r="AA152" s="740"/>
      <c r="AB152" s="740"/>
      <c r="AC152" s="740"/>
      <c r="AD152" s="740"/>
      <c r="AE152" s="69"/>
      <c r="AF152" s="740"/>
      <c r="AG152" s="740"/>
      <c r="AH152" s="740"/>
      <c r="AI152" s="740"/>
      <c r="AJ152" s="740"/>
      <c r="AK152" s="740"/>
      <c r="AL152" s="740"/>
    </row>
    <row r="153" spans="1:38" s="854" customFormat="1" x14ac:dyDescent="0.25">
      <c r="A153" s="829">
        <v>2011</v>
      </c>
      <c r="B153" s="86" t="s">
        <v>83</v>
      </c>
      <c r="C153" s="86" t="s">
        <v>204</v>
      </c>
      <c r="D153" s="87">
        <v>46.5</v>
      </c>
      <c r="E153" s="86"/>
      <c r="F153" s="86"/>
      <c r="G153" s="86"/>
      <c r="H153" s="86"/>
      <c r="I153" s="86"/>
      <c r="J153" s="86"/>
      <c r="K153" s="86"/>
      <c r="L153" s="830"/>
      <c r="M153" s="69"/>
      <c r="N153" s="829">
        <v>46442</v>
      </c>
      <c r="O153" s="831">
        <v>256880.63</v>
      </c>
      <c r="P153" s="831">
        <v>143372.74</v>
      </c>
      <c r="Q153" s="831">
        <v>74376.34</v>
      </c>
      <c r="R153" s="831">
        <v>50259.86</v>
      </c>
      <c r="S153" s="831">
        <f>R153+Q153</f>
        <v>124636.2</v>
      </c>
      <c r="T153" s="831">
        <f>S153+P153</f>
        <v>268008.94</v>
      </c>
      <c r="U153" s="805">
        <f>O153-T153</f>
        <v>-11128.309999999998</v>
      </c>
      <c r="V153" s="69"/>
      <c r="W153" s="430">
        <f>N153/D153</f>
        <v>998.75268817204301</v>
      </c>
      <c r="X153" s="831">
        <f>O153/D153</f>
        <v>5524.3146236559141</v>
      </c>
      <c r="Y153" s="831">
        <f>P153/D153</f>
        <v>3083.2847311827954</v>
      </c>
      <c r="Z153" s="831">
        <f>Q153/D153</f>
        <v>1599.4911827956989</v>
      </c>
      <c r="AA153" s="831">
        <f>R153/D153</f>
        <v>1080.8572043010752</v>
      </c>
      <c r="AB153" s="831">
        <f>AA153+Z153</f>
        <v>2680.3483870967739</v>
      </c>
      <c r="AC153" s="831">
        <f>AB153+Y153</f>
        <v>5763.6331182795693</v>
      </c>
      <c r="AD153" s="832">
        <f>X153-AC153</f>
        <v>-239.31849462365517</v>
      </c>
      <c r="AE153" s="740"/>
      <c r="AF153" s="833">
        <f>O153/N153</f>
        <v>5.5312137720167094</v>
      </c>
      <c r="AG153" s="831">
        <f>P153/N153</f>
        <v>3.0871353516213769</v>
      </c>
      <c r="AH153" s="831">
        <f>Q153/N153</f>
        <v>1.6014887386417467</v>
      </c>
      <c r="AI153" s="831">
        <f>R153/N153</f>
        <v>1.0822070539597779</v>
      </c>
      <c r="AJ153" s="831">
        <f>AI153+AH153</f>
        <v>2.6836957926015246</v>
      </c>
      <c r="AK153" s="831">
        <f>AJ153+AG153</f>
        <v>5.7708311442229014</v>
      </c>
      <c r="AL153" s="832">
        <f>AG153-AK153</f>
        <v>-2.6836957926015246</v>
      </c>
    </row>
    <row r="154" spans="1:38" s="854" customFormat="1" x14ac:dyDescent="0.25">
      <c r="A154" s="839">
        <v>2012</v>
      </c>
      <c r="B154" s="851" t="s">
        <v>83</v>
      </c>
      <c r="C154" s="851" t="s">
        <v>204</v>
      </c>
      <c r="D154" s="80">
        <v>71.900000000000006</v>
      </c>
      <c r="E154" s="81"/>
      <c r="F154" s="82"/>
      <c r="G154" s="82"/>
      <c r="H154" s="78"/>
      <c r="I154" s="78"/>
      <c r="J154" s="81"/>
      <c r="K154" s="82"/>
      <c r="L154" s="83"/>
      <c r="M154" s="69"/>
      <c r="N154" s="839">
        <v>71183</v>
      </c>
      <c r="O154" s="841">
        <v>358575.81</v>
      </c>
      <c r="P154" s="841">
        <v>143081.06</v>
      </c>
      <c r="Q154" s="841">
        <v>111819.19</v>
      </c>
      <c r="R154" s="841">
        <v>77270.14</v>
      </c>
      <c r="S154" s="841">
        <f>R154+Q154</f>
        <v>189089.33000000002</v>
      </c>
      <c r="T154" s="841">
        <f>S154+P154</f>
        <v>332170.39</v>
      </c>
      <c r="U154" s="819">
        <f>O154-T154</f>
        <v>26405.419999999984</v>
      </c>
      <c r="V154" s="69"/>
      <c r="W154" s="77">
        <f>N154/D154</f>
        <v>990.02781641168281</v>
      </c>
      <c r="X154" s="841">
        <f>O154/D154</f>
        <v>4987.1461752433934</v>
      </c>
      <c r="Y154" s="841">
        <f>P154/D154</f>
        <v>1990.0008344923504</v>
      </c>
      <c r="Z154" s="841">
        <f>Q154/D154</f>
        <v>1555.2043115438107</v>
      </c>
      <c r="AA154" s="841">
        <f>R154/D154</f>
        <v>1074.6890125173852</v>
      </c>
      <c r="AB154" s="841">
        <f>AA154+Z154</f>
        <v>2629.8933240611959</v>
      </c>
      <c r="AC154" s="841">
        <f>AB154+Y154</f>
        <v>4619.8941585535467</v>
      </c>
      <c r="AD154" s="842">
        <f>X154-AC154</f>
        <v>367.25201668984664</v>
      </c>
      <c r="AE154" s="69"/>
      <c r="AF154" s="843">
        <f>O154/N154</f>
        <v>5.0373798519309387</v>
      </c>
      <c r="AG154" s="841">
        <f>P154/N154</f>
        <v>2.0100453760026973</v>
      </c>
      <c r="AH154" s="841">
        <f>Q154/N154</f>
        <v>1.570869308683253</v>
      </c>
      <c r="AI154" s="841">
        <f>R154/N154</f>
        <v>1.0855139569841115</v>
      </c>
      <c r="AJ154" s="841">
        <f>AI154+AH154</f>
        <v>2.6563832656673645</v>
      </c>
      <c r="AK154" s="841">
        <f>AJ154+AG154</f>
        <v>4.6664286416700618</v>
      </c>
      <c r="AL154" s="842">
        <f>AG154-AK154</f>
        <v>-2.6563832656673645</v>
      </c>
    </row>
    <row r="155" spans="1:38" s="69" customFormat="1" x14ac:dyDescent="0.25">
      <c r="A155" s="69" t="s">
        <v>220</v>
      </c>
      <c r="B155" s="434" t="s">
        <v>83</v>
      </c>
      <c r="C155" s="69" t="s">
        <v>204</v>
      </c>
      <c r="D155" s="445">
        <f>SUM(D153:D154)</f>
        <v>118.4</v>
      </c>
      <c r="E155" s="869"/>
      <c r="F155" s="435"/>
      <c r="G155" s="435"/>
      <c r="H155" s="434"/>
      <c r="I155" s="434"/>
      <c r="J155" s="869"/>
      <c r="K155" s="435"/>
      <c r="L155" s="435"/>
      <c r="N155" s="69">
        <f>SUM(N153:N154)</f>
        <v>117625</v>
      </c>
      <c r="O155" s="740">
        <f>SUM(O153:O154)</f>
        <v>615456.43999999994</v>
      </c>
      <c r="P155" s="740">
        <f>SUM(P153:P154)</f>
        <v>286453.8</v>
      </c>
      <c r="Q155" s="740">
        <f>SUM(Q153:Q154)</f>
        <v>186195.53</v>
      </c>
      <c r="R155" s="740">
        <f>SUM(R153:R154)</f>
        <v>127530</v>
      </c>
      <c r="S155" s="740">
        <f>R155+Q155</f>
        <v>313725.53000000003</v>
      </c>
      <c r="T155" s="740">
        <f>S155+P155</f>
        <v>600179.33000000007</v>
      </c>
      <c r="U155" s="741">
        <f>O155-T155</f>
        <v>15277.10999999987</v>
      </c>
      <c r="W155" s="434">
        <f>N155/D155</f>
        <v>993.45439189189187</v>
      </c>
      <c r="X155" s="740">
        <f>O155/D155</f>
        <v>5198.1118243243236</v>
      </c>
      <c r="Y155" s="740">
        <f>P155/D155</f>
        <v>2419.3733108108104</v>
      </c>
      <c r="Z155" s="740">
        <f>Q155/D155</f>
        <v>1572.5973817567567</v>
      </c>
      <c r="AA155" s="740">
        <f>R155/D155</f>
        <v>1077.1114864864865</v>
      </c>
      <c r="AB155" s="740">
        <f>S155/D155</f>
        <v>2649.7088682432432</v>
      </c>
      <c r="AC155" s="740">
        <f>T155/D155</f>
        <v>5069.082179054054</v>
      </c>
      <c r="AD155" s="740">
        <f>U155/D155</f>
        <v>129.02964527026916</v>
      </c>
      <c r="AF155" s="740">
        <f>O155/N155</f>
        <v>5.2323608076514345</v>
      </c>
      <c r="AG155" s="740">
        <f>P155/N155</f>
        <v>2.435313921360255</v>
      </c>
      <c r="AH155" s="740">
        <f>Q155/N155</f>
        <v>1.5829588097768332</v>
      </c>
      <c r="AI155" s="740">
        <f>R155/N155</f>
        <v>1.0842082890541977</v>
      </c>
      <c r="AJ155" s="740">
        <f>S155/N155</f>
        <v>2.667167098831031</v>
      </c>
      <c r="AK155" s="740">
        <f>T155/N155</f>
        <v>5.1024810201912869</v>
      </c>
      <c r="AL155" s="740">
        <f>U155/N155</f>
        <v>0.12987978746014767</v>
      </c>
    </row>
    <row r="156" spans="1:38" s="854" customFormat="1" x14ac:dyDescent="0.25">
      <c r="A156" s="69"/>
      <c r="B156" s="852"/>
      <c r="C156" s="852"/>
      <c r="D156" s="445"/>
      <c r="E156" s="869"/>
      <c r="F156" s="435"/>
      <c r="G156" s="435"/>
      <c r="H156" s="434"/>
      <c r="I156" s="434"/>
      <c r="J156" s="869"/>
      <c r="K156" s="435"/>
      <c r="L156" s="435"/>
      <c r="M156" s="69"/>
      <c r="N156" s="69"/>
      <c r="O156" s="740"/>
      <c r="P156" s="740"/>
      <c r="Q156" s="740"/>
      <c r="R156" s="740"/>
      <c r="S156" s="740"/>
      <c r="T156" s="740"/>
      <c r="U156" s="741"/>
      <c r="V156" s="69"/>
      <c r="W156" s="434"/>
      <c r="X156" s="740"/>
      <c r="Y156" s="740"/>
      <c r="Z156" s="740"/>
      <c r="AA156" s="740"/>
      <c r="AB156" s="740"/>
      <c r="AC156" s="740"/>
      <c r="AD156" s="740"/>
      <c r="AE156" s="69"/>
      <c r="AF156" s="740"/>
      <c r="AG156" s="740"/>
      <c r="AH156" s="740"/>
      <c r="AI156" s="740"/>
      <c r="AJ156" s="740"/>
      <c r="AK156" s="740"/>
      <c r="AL156" s="740"/>
    </row>
    <row r="157" spans="1:38" s="854" customFormat="1" x14ac:dyDescent="0.25">
      <c r="A157" s="829">
        <v>2011</v>
      </c>
      <c r="B157" s="86" t="s">
        <v>84</v>
      </c>
      <c r="C157" s="86" t="s">
        <v>204</v>
      </c>
      <c r="D157" s="87">
        <v>76.7</v>
      </c>
      <c r="E157" s="86"/>
      <c r="F157" s="86"/>
      <c r="G157" s="86"/>
      <c r="H157" s="86"/>
      <c r="I157" s="86"/>
      <c r="J157" s="86"/>
      <c r="K157" s="86"/>
      <c r="L157" s="830"/>
      <c r="M157" s="69"/>
      <c r="N157" s="829">
        <v>84123</v>
      </c>
      <c r="O157" s="831">
        <v>731480.88</v>
      </c>
      <c r="P157" s="831">
        <v>276942.99</v>
      </c>
      <c r="Q157" s="831">
        <v>108939.01</v>
      </c>
      <c r="R157" s="831">
        <v>74144.639999999999</v>
      </c>
      <c r="S157" s="831">
        <f>R157+Q157</f>
        <v>183083.65</v>
      </c>
      <c r="T157" s="831">
        <f>S157+P157</f>
        <v>460026.64</v>
      </c>
      <c r="U157" s="805">
        <f>O157-T157</f>
        <v>271454.24</v>
      </c>
      <c r="V157" s="69"/>
      <c r="W157" s="430">
        <f>N157/D157</f>
        <v>1096.7796610169491</v>
      </c>
      <c r="X157" s="831">
        <f>O157/D157</f>
        <v>9536.9084745762702</v>
      </c>
      <c r="Y157" s="831">
        <f>P157/D157</f>
        <v>3610.7299869621902</v>
      </c>
      <c r="Z157" s="831">
        <f>Q157/D157</f>
        <v>1420.3260756192958</v>
      </c>
      <c r="AA157" s="831">
        <f>R157/D157</f>
        <v>966.68370273793994</v>
      </c>
      <c r="AB157" s="831">
        <f>AA157+Z157</f>
        <v>2387.0097783572355</v>
      </c>
      <c r="AC157" s="831">
        <f>AB157+Y157</f>
        <v>5997.7397653194257</v>
      </c>
      <c r="AD157" s="832">
        <f>X157-AC157</f>
        <v>3539.1687092568445</v>
      </c>
      <c r="AE157" s="740"/>
      <c r="AF157" s="833">
        <f>O157/N157</f>
        <v>8.6953732035234115</v>
      </c>
      <c r="AG157" s="831">
        <f>P157/N157</f>
        <v>3.2921197532185014</v>
      </c>
      <c r="AH157" s="831">
        <f>Q157/N157</f>
        <v>1.2949967309772594</v>
      </c>
      <c r="AI157" s="831">
        <f>R157/N157</f>
        <v>0.88138368817089263</v>
      </c>
      <c r="AJ157" s="831">
        <f>AI157+AH157</f>
        <v>2.1763804191481522</v>
      </c>
      <c r="AK157" s="831">
        <f>AJ157+AG157</f>
        <v>5.4685001723666531</v>
      </c>
      <c r="AL157" s="832">
        <f>AG157-AK157</f>
        <v>-2.1763804191481517</v>
      </c>
    </row>
    <row r="158" spans="1:38" s="854" customFormat="1" x14ac:dyDescent="0.25">
      <c r="A158" s="839">
        <v>2012</v>
      </c>
      <c r="B158" s="851" t="s">
        <v>84</v>
      </c>
      <c r="C158" s="79" t="s">
        <v>204</v>
      </c>
      <c r="D158" s="80">
        <v>96.4</v>
      </c>
      <c r="E158" s="81"/>
      <c r="F158" s="82"/>
      <c r="G158" s="82"/>
      <c r="H158" s="78"/>
      <c r="I158" s="78"/>
      <c r="J158" s="81"/>
      <c r="K158" s="82"/>
      <c r="L158" s="83"/>
      <c r="M158" s="69"/>
      <c r="N158" s="839">
        <v>77742</v>
      </c>
      <c r="O158" s="841">
        <v>510503.86</v>
      </c>
      <c r="P158" s="841">
        <v>192749.18</v>
      </c>
      <c r="Q158" s="841">
        <v>161657.67000000001</v>
      </c>
      <c r="R158" s="841">
        <v>126305.93</v>
      </c>
      <c r="S158" s="841">
        <f>R158+Q158</f>
        <v>287963.59999999998</v>
      </c>
      <c r="T158" s="841">
        <f>S158+P158</f>
        <v>480712.77999999997</v>
      </c>
      <c r="U158" s="819">
        <f>O158-T158</f>
        <v>29791.080000000016</v>
      </c>
      <c r="V158" s="69"/>
      <c r="W158" s="77">
        <f>N158/D158</f>
        <v>806.45228215767634</v>
      </c>
      <c r="X158" s="841">
        <f>O158/D158</f>
        <v>5295.6831950207461</v>
      </c>
      <c r="Y158" s="841">
        <f>P158/D158</f>
        <v>1999.4728215767634</v>
      </c>
      <c r="Z158" s="841">
        <f>Q158/D158</f>
        <v>1676.9467842323652</v>
      </c>
      <c r="AA158" s="841">
        <f>R158/D158</f>
        <v>1310.2274896265558</v>
      </c>
      <c r="AB158" s="841">
        <f>AA158+Z158</f>
        <v>2987.174273858921</v>
      </c>
      <c r="AC158" s="841">
        <f>AB158+Y158</f>
        <v>4986.6470954356846</v>
      </c>
      <c r="AD158" s="842">
        <f>X158-AC158</f>
        <v>309.03609958506149</v>
      </c>
      <c r="AE158" s="69"/>
      <c r="AF158" s="843">
        <f>O158/N158</f>
        <v>6.5666417123305294</v>
      </c>
      <c r="AG158" s="841">
        <f>P158/N158</f>
        <v>2.4793442412080986</v>
      </c>
      <c r="AH158" s="841">
        <f>Q158/N158</f>
        <v>2.0794122867947831</v>
      </c>
      <c r="AI158" s="841">
        <f>R158/N158</f>
        <v>1.6246807388541586</v>
      </c>
      <c r="AJ158" s="841">
        <f>AI158+AH158</f>
        <v>3.7040930256489419</v>
      </c>
      <c r="AK158" s="841">
        <f>AJ158+AG158</f>
        <v>6.183437266857041</v>
      </c>
      <c r="AL158" s="842">
        <f>AG158-AK158</f>
        <v>-3.7040930256489424</v>
      </c>
    </row>
    <row r="159" spans="1:38" s="69" customFormat="1" x14ac:dyDescent="0.25">
      <c r="A159" s="69" t="s">
        <v>220</v>
      </c>
      <c r="B159" s="434" t="s">
        <v>84</v>
      </c>
      <c r="C159" s="69" t="s">
        <v>204</v>
      </c>
      <c r="D159" s="445">
        <f>SUM(D157:D158)</f>
        <v>173.10000000000002</v>
      </c>
      <c r="E159" s="869"/>
      <c r="F159" s="435"/>
      <c r="G159" s="435"/>
      <c r="H159" s="434"/>
      <c r="I159" s="434"/>
      <c r="J159" s="869"/>
      <c r="K159" s="435"/>
      <c r="L159" s="435"/>
      <c r="N159" s="69">
        <f>SUM(N157:N158)</f>
        <v>161865</v>
      </c>
      <c r="O159" s="740">
        <f>SUM(O157:O158)</f>
        <v>1241984.74</v>
      </c>
      <c r="P159" s="740">
        <f>SUM(P157:P158)</f>
        <v>469692.17</v>
      </c>
      <c r="Q159" s="740">
        <f>SUM(Q157:Q158)</f>
        <v>270596.68</v>
      </c>
      <c r="R159" s="740">
        <f>SUM(R157:R158)</f>
        <v>200450.57</v>
      </c>
      <c r="S159" s="740">
        <f>R159+Q159</f>
        <v>471047.25</v>
      </c>
      <c r="T159" s="740">
        <f>S159+P159</f>
        <v>940739.41999999993</v>
      </c>
      <c r="U159" s="741">
        <f>O159-T159</f>
        <v>301245.32000000007</v>
      </c>
      <c r="W159" s="434">
        <f>N159/D159</f>
        <v>935.09532062391668</v>
      </c>
      <c r="X159" s="740">
        <f>O159/D159</f>
        <v>7174.9551704217201</v>
      </c>
      <c r="Y159" s="740">
        <f>P159/D159</f>
        <v>2713.4151935297509</v>
      </c>
      <c r="Z159" s="740">
        <f>Q159/D159</f>
        <v>1563.2390525707681</v>
      </c>
      <c r="AA159" s="740">
        <f>R159/D159</f>
        <v>1158.0044482957826</v>
      </c>
      <c r="AB159" s="740">
        <f>S159/D159</f>
        <v>2721.2435008665507</v>
      </c>
      <c r="AC159" s="740">
        <f>T159/D159</f>
        <v>5434.6586943963011</v>
      </c>
      <c r="AD159" s="740">
        <f>U159/D159</f>
        <v>1740.296476025419</v>
      </c>
      <c r="AF159" s="740">
        <f>O159/N159</f>
        <v>7.6729666079757823</v>
      </c>
      <c r="AG159" s="740">
        <f>P159/N159</f>
        <v>2.9017525098075554</v>
      </c>
      <c r="AH159" s="740">
        <f>Q159/N159</f>
        <v>1.6717429957062984</v>
      </c>
      <c r="AI159" s="740">
        <f>R159/N159</f>
        <v>1.2383811818490718</v>
      </c>
      <c r="AJ159" s="740">
        <f>S159/N159</f>
        <v>2.9101241775553701</v>
      </c>
      <c r="AK159" s="740">
        <f>T159/N159</f>
        <v>5.8118766873629255</v>
      </c>
      <c r="AL159" s="740">
        <f>U159/N159</f>
        <v>1.8610899206128568</v>
      </c>
    </row>
    <row r="160" spans="1:38" s="854" customFormat="1" x14ac:dyDescent="0.25">
      <c r="A160" s="69"/>
      <c r="B160" s="852"/>
      <c r="C160" s="69"/>
      <c r="D160" s="445"/>
      <c r="E160" s="869"/>
      <c r="F160" s="435"/>
      <c r="G160" s="435"/>
      <c r="H160" s="434"/>
      <c r="I160" s="434"/>
      <c r="J160" s="869"/>
      <c r="K160" s="435"/>
      <c r="L160" s="435"/>
      <c r="M160" s="69"/>
      <c r="N160" s="69"/>
      <c r="O160" s="740"/>
      <c r="P160" s="740"/>
      <c r="Q160" s="740"/>
      <c r="R160" s="740"/>
      <c r="S160" s="740"/>
      <c r="T160" s="740"/>
      <c r="U160" s="741"/>
      <c r="V160" s="69"/>
      <c r="W160" s="434"/>
      <c r="X160" s="740"/>
      <c r="Y160" s="740"/>
      <c r="Z160" s="740"/>
      <c r="AA160" s="740"/>
      <c r="AB160" s="740"/>
      <c r="AC160" s="740"/>
      <c r="AD160" s="740"/>
      <c r="AE160" s="69"/>
      <c r="AF160" s="740"/>
      <c r="AG160" s="740"/>
      <c r="AH160" s="740"/>
      <c r="AI160" s="740"/>
      <c r="AJ160" s="740"/>
      <c r="AK160" s="740"/>
      <c r="AL160" s="740"/>
    </row>
    <row r="161" spans="1:38" s="441" customFormat="1" x14ac:dyDescent="0.25">
      <c r="A161" s="829">
        <v>2011</v>
      </c>
      <c r="B161" s="86" t="s">
        <v>196</v>
      </c>
      <c r="C161" s="86" t="s">
        <v>204</v>
      </c>
      <c r="D161" s="87">
        <v>74.7</v>
      </c>
      <c r="E161" s="86"/>
      <c r="F161" s="86"/>
      <c r="G161" s="86"/>
      <c r="H161" s="86"/>
      <c r="I161" s="86"/>
      <c r="J161" s="86"/>
      <c r="K161" s="86"/>
      <c r="L161" s="830"/>
      <c r="M161" s="69"/>
      <c r="N161" s="829">
        <v>62947</v>
      </c>
      <c r="O161" s="831">
        <v>697490.4</v>
      </c>
      <c r="P161" s="831">
        <v>223792.44</v>
      </c>
      <c r="Q161" s="831">
        <v>120971.82</v>
      </c>
      <c r="R161" s="831">
        <v>124979.38</v>
      </c>
      <c r="S161" s="831">
        <f>R161+Q161</f>
        <v>245951.2</v>
      </c>
      <c r="T161" s="831">
        <f>S161+P161</f>
        <v>469743.64</v>
      </c>
      <c r="U161" s="805">
        <f>O161-T161</f>
        <v>227746.76</v>
      </c>
      <c r="V161" s="69"/>
      <c r="W161" s="430">
        <f>N161/D161</f>
        <v>842.66398929049524</v>
      </c>
      <c r="X161" s="831">
        <f>O161/D161</f>
        <v>9337.2208835341371</v>
      </c>
      <c r="Y161" s="831">
        <f>P161/D161</f>
        <v>2995.8827309236949</v>
      </c>
      <c r="Z161" s="831">
        <f>Q161/D161</f>
        <v>1619.4353413654619</v>
      </c>
      <c r="AA161" s="831">
        <f>R161/D161</f>
        <v>1673.0840696117805</v>
      </c>
      <c r="AB161" s="831">
        <f>AA161+Z161</f>
        <v>3292.5194109772424</v>
      </c>
      <c r="AC161" s="831">
        <f>AB161+Y161</f>
        <v>6288.4021419009368</v>
      </c>
      <c r="AD161" s="832">
        <f>X161-AC161</f>
        <v>3048.8187416332003</v>
      </c>
      <c r="AE161" s="740"/>
      <c r="AF161" s="833">
        <f>O161/N161</f>
        <v>11.080597963366007</v>
      </c>
      <c r="AG161" s="831">
        <f>P161/N161</f>
        <v>3.5552518785645066</v>
      </c>
      <c r="AH161" s="831">
        <f>Q161/N161</f>
        <v>1.9218043751092191</v>
      </c>
      <c r="AI161" s="831">
        <f>R161/N161</f>
        <v>1.9854699985702258</v>
      </c>
      <c r="AJ161" s="831">
        <f>AI161+AH161</f>
        <v>3.9072743736794449</v>
      </c>
      <c r="AK161" s="831">
        <f>AJ161+AG161</f>
        <v>7.4625262522439515</v>
      </c>
      <c r="AL161" s="832">
        <f>AG161-AK161</f>
        <v>-3.9072743736794449</v>
      </c>
    </row>
    <row r="162" spans="1:38" s="441" customFormat="1" x14ac:dyDescent="0.25">
      <c r="A162" s="839">
        <v>2012</v>
      </c>
      <c r="B162" s="851" t="s">
        <v>196</v>
      </c>
      <c r="C162" s="79" t="s">
        <v>204</v>
      </c>
      <c r="D162" s="80">
        <v>142.80000000000001</v>
      </c>
      <c r="E162" s="81"/>
      <c r="F162" s="82"/>
      <c r="G162" s="82"/>
      <c r="H162" s="78"/>
      <c r="I162" s="78"/>
      <c r="J162" s="81"/>
      <c r="K162" s="82"/>
      <c r="L162" s="83"/>
      <c r="M162" s="69"/>
      <c r="N162" s="839">
        <v>94127</v>
      </c>
      <c r="O162" s="841">
        <v>718953.51</v>
      </c>
      <c r="P162" s="841">
        <v>268047.51</v>
      </c>
      <c r="Q162" s="841">
        <v>264477.13</v>
      </c>
      <c r="R162" s="841">
        <v>226335.84</v>
      </c>
      <c r="S162" s="841">
        <f>R162+Q162</f>
        <v>490812.97</v>
      </c>
      <c r="T162" s="841">
        <f>S162+P162</f>
        <v>758860.48</v>
      </c>
      <c r="U162" s="819">
        <f>O162-T162</f>
        <v>-39906.969999999972</v>
      </c>
      <c r="V162" s="69"/>
      <c r="W162" s="77">
        <f>N162/D162</f>
        <v>659.15266106442573</v>
      </c>
      <c r="X162" s="841">
        <f>O162/D162</f>
        <v>5034.6884453781513</v>
      </c>
      <c r="Y162" s="841">
        <f>P162/D162</f>
        <v>1877.0834033613444</v>
      </c>
      <c r="Z162" s="841">
        <f>Q162/D162</f>
        <v>1852.0807422969187</v>
      </c>
      <c r="AA162" s="841">
        <f>R162/D162</f>
        <v>1584.9848739495797</v>
      </c>
      <c r="AB162" s="841">
        <f>AA162+Z162</f>
        <v>3437.0656162464984</v>
      </c>
      <c r="AC162" s="841">
        <f>AB162+Y162</f>
        <v>5314.149019607843</v>
      </c>
      <c r="AD162" s="842">
        <f>X162-AC162</f>
        <v>-279.4605742296917</v>
      </c>
      <c r="AE162" s="69"/>
      <c r="AF162" s="843">
        <f>O162/N162</f>
        <v>7.638122005375716</v>
      </c>
      <c r="AG162" s="841">
        <f>P162/N162</f>
        <v>2.8477218013959864</v>
      </c>
      <c r="AH162" s="841">
        <f>Q162/N162</f>
        <v>2.8097902833405932</v>
      </c>
      <c r="AI162" s="841">
        <f>R162/N162</f>
        <v>2.4045793449275976</v>
      </c>
      <c r="AJ162" s="841">
        <f>AI162+AH162</f>
        <v>5.2143696282681908</v>
      </c>
      <c r="AK162" s="841">
        <f>AJ162+AG162</f>
        <v>8.0620914296641768</v>
      </c>
      <c r="AL162" s="842">
        <f>AG162-AK162</f>
        <v>-5.2143696282681908</v>
      </c>
    </row>
    <row r="163" spans="1:38" s="69" customFormat="1" x14ac:dyDescent="0.25">
      <c r="A163" s="69" t="s">
        <v>220</v>
      </c>
      <c r="B163" s="434" t="s">
        <v>196</v>
      </c>
      <c r="C163" s="69" t="s">
        <v>204</v>
      </c>
      <c r="D163" s="445">
        <f>SUM(D161:D162)</f>
        <v>217.5</v>
      </c>
      <c r="E163" s="869"/>
      <c r="F163" s="435"/>
      <c r="G163" s="435"/>
      <c r="H163" s="434"/>
      <c r="I163" s="434"/>
      <c r="J163" s="869"/>
      <c r="K163" s="435"/>
      <c r="L163" s="435"/>
      <c r="N163" s="69">
        <f>SUM(N161:N162)</f>
        <v>157074</v>
      </c>
      <c r="O163" s="740">
        <f>SUM(O161:O162)</f>
        <v>1416443.9100000001</v>
      </c>
      <c r="P163" s="740">
        <f>SUM(P161:P162)</f>
        <v>491839.95</v>
      </c>
      <c r="Q163" s="740">
        <f>SUM(Q161:Q162)</f>
        <v>385448.95</v>
      </c>
      <c r="R163" s="740">
        <f>SUM(R161:R162)</f>
        <v>351315.22</v>
      </c>
      <c r="S163" s="740">
        <f>R163+Q163</f>
        <v>736764.16999999993</v>
      </c>
      <c r="T163" s="740">
        <f>S163+P163</f>
        <v>1228604.1199999999</v>
      </c>
      <c r="U163" s="741">
        <f>O163-T163</f>
        <v>187839.79000000027</v>
      </c>
      <c r="W163" s="434">
        <f>N163/D163</f>
        <v>722.17931034482763</v>
      </c>
      <c r="X163" s="740">
        <f>O163/D163</f>
        <v>6512.385793103449</v>
      </c>
      <c r="Y163" s="740">
        <f>P163/D163</f>
        <v>2261.3331034482758</v>
      </c>
      <c r="Z163" s="740">
        <f>Q163/D163</f>
        <v>1772.1790804597701</v>
      </c>
      <c r="AA163" s="740">
        <f>R163/D163</f>
        <v>1615.2423908045976</v>
      </c>
      <c r="AB163" s="740">
        <f>S163/D163</f>
        <v>3387.4214712643675</v>
      </c>
      <c r="AC163" s="740">
        <f>T163/D163</f>
        <v>5648.7545747126433</v>
      </c>
      <c r="AD163" s="740">
        <f>U163/D163</f>
        <v>863.63121839080588</v>
      </c>
      <c r="AF163" s="740">
        <f>O163/N163</f>
        <v>9.0176853584934502</v>
      </c>
      <c r="AG163" s="740">
        <f>P163/N163</f>
        <v>3.1312626532717065</v>
      </c>
      <c r="AH163" s="740">
        <f>Q163/N163</f>
        <v>2.4539322230286365</v>
      </c>
      <c r="AI163" s="740">
        <f>R163/N163</f>
        <v>2.2366223563415968</v>
      </c>
      <c r="AJ163" s="740">
        <f>S163/N163</f>
        <v>4.6905545793702323</v>
      </c>
      <c r="AK163" s="740">
        <f>T163/N163</f>
        <v>7.8218172326419388</v>
      </c>
      <c r="AL163" s="740">
        <f>U163/N163</f>
        <v>1.1958681258515111</v>
      </c>
    </row>
    <row r="164" spans="1:38" s="69" customFormat="1" x14ac:dyDescent="0.25">
      <c r="A164" s="803"/>
      <c r="B164" s="803"/>
      <c r="C164" s="803"/>
      <c r="D164" s="822"/>
      <c r="E164" s="848"/>
      <c r="F164" s="823"/>
      <c r="G164" s="823"/>
      <c r="H164" s="825"/>
      <c r="I164" s="825"/>
      <c r="J164" s="848"/>
      <c r="K164" s="823"/>
      <c r="L164" s="823"/>
      <c r="M164" s="803"/>
      <c r="N164" s="803"/>
      <c r="O164" s="824"/>
      <c r="P164" s="824"/>
      <c r="Q164" s="824"/>
      <c r="R164" s="824"/>
      <c r="S164" s="824"/>
      <c r="T164" s="824"/>
      <c r="U164" s="741"/>
      <c r="V164" s="803"/>
      <c r="W164" s="825"/>
      <c r="X164" s="824"/>
      <c r="Y164" s="824"/>
      <c r="Z164" s="824"/>
      <c r="AA164" s="824"/>
      <c r="AB164" s="824"/>
      <c r="AC164" s="824"/>
      <c r="AD164" s="824"/>
      <c r="AE164" s="803"/>
      <c r="AF164" s="824"/>
      <c r="AG164" s="824"/>
      <c r="AH164" s="824"/>
      <c r="AI164" s="824"/>
      <c r="AJ164" s="824"/>
      <c r="AK164" s="824"/>
      <c r="AL164" s="824"/>
    </row>
  </sheetData>
  <pageMargins left="0.25" right="0.25" top="0.75" bottom="0.75" header="0.3" footer="0.3"/>
  <pageSetup scale="5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4"/>
  <sheetViews>
    <sheetView topLeftCell="A312" workbookViewId="0">
      <selection activeCell="L366" sqref="L366"/>
    </sheetView>
  </sheetViews>
  <sheetFormatPr defaultColWidth="9.42578125" defaultRowHeight="9.9499999999999993" customHeight="1" x14ac:dyDescent="0.2"/>
  <cols>
    <col min="1" max="1" width="9.28515625" style="127" bestFit="1" customWidth="1"/>
    <col min="2" max="2" width="10.85546875" style="127" customWidth="1"/>
    <col min="3" max="4" width="9.5703125" style="127" bestFit="1" customWidth="1"/>
    <col min="5" max="5" width="10" style="626" bestFit="1" customWidth="1"/>
    <col min="6" max="6" width="10" style="127" bestFit="1" customWidth="1"/>
    <col min="7" max="7" width="10" style="626" bestFit="1" customWidth="1"/>
    <col min="8" max="9" width="10" style="110" bestFit="1" customWidth="1"/>
    <col min="10" max="10" width="10.85546875" style="110" bestFit="1" customWidth="1"/>
    <col min="11" max="14" width="9.5703125" style="110" bestFit="1" customWidth="1"/>
    <col min="15" max="15" width="10.85546875" style="110" customWidth="1"/>
    <col min="16" max="16" width="10" style="110" bestFit="1" customWidth="1"/>
    <col min="17" max="17" width="5" style="110" bestFit="1" customWidth="1"/>
    <col min="18" max="19" width="5.140625" style="110" bestFit="1" customWidth="1"/>
    <col min="20" max="20" width="9.28515625" style="110" customWidth="1"/>
    <col min="21" max="16384" width="9.42578125" style="110"/>
  </cols>
  <sheetData>
    <row r="1" spans="1:20" ht="9.9499999999999993" customHeight="1" x14ac:dyDescent="0.2">
      <c r="A1" s="572"/>
      <c r="B1" s="573"/>
      <c r="C1" s="573"/>
      <c r="D1" s="573"/>
      <c r="E1" s="574"/>
      <c r="F1" s="573"/>
      <c r="G1" s="574"/>
      <c r="H1" s="573"/>
      <c r="I1" s="575"/>
      <c r="J1" s="879" t="s">
        <v>15</v>
      </c>
      <c r="K1" s="880"/>
      <c r="L1" s="880"/>
      <c r="M1" s="881"/>
      <c r="N1" s="877" t="s">
        <v>12</v>
      </c>
      <c r="O1" s="878"/>
      <c r="P1" s="882" t="s">
        <v>179</v>
      </c>
      <c r="Q1" s="883"/>
      <c r="R1" s="572"/>
      <c r="S1" s="573"/>
      <c r="T1" s="875" t="s">
        <v>180</v>
      </c>
    </row>
    <row r="2" spans="1:20" ht="9.9499999999999993" customHeight="1" thickBot="1" x14ac:dyDescent="0.25">
      <c r="A2" s="576" t="s">
        <v>88</v>
      </c>
      <c r="B2" s="577" t="s">
        <v>181</v>
      </c>
      <c r="C2" s="577" t="s">
        <v>182</v>
      </c>
      <c r="D2" s="577" t="s">
        <v>12</v>
      </c>
      <c r="E2" s="577" t="s">
        <v>94</v>
      </c>
      <c r="F2" s="577" t="s">
        <v>10</v>
      </c>
      <c r="G2" s="577" t="s">
        <v>15</v>
      </c>
      <c r="H2" s="577" t="s">
        <v>12</v>
      </c>
      <c r="I2" s="578" t="s">
        <v>183</v>
      </c>
      <c r="J2" s="579" t="s">
        <v>184</v>
      </c>
      <c r="K2" s="580" t="s">
        <v>185</v>
      </c>
      <c r="L2" s="580" t="s">
        <v>186</v>
      </c>
      <c r="M2" s="581" t="s">
        <v>187</v>
      </c>
      <c r="N2" s="582" t="s">
        <v>184</v>
      </c>
      <c r="O2" s="583" t="s">
        <v>185</v>
      </c>
      <c r="P2" s="584" t="s">
        <v>184</v>
      </c>
      <c r="Q2" s="585" t="s">
        <v>185</v>
      </c>
      <c r="R2" s="576" t="s">
        <v>188</v>
      </c>
      <c r="S2" s="577" t="s">
        <v>189</v>
      </c>
      <c r="T2" s="876"/>
    </row>
    <row r="3" spans="1:20" ht="9.9499999999999993" customHeight="1" x14ac:dyDescent="0.2">
      <c r="A3" s="586" t="s">
        <v>190</v>
      </c>
      <c r="B3" s="587" t="s">
        <v>191</v>
      </c>
      <c r="C3" s="588">
        <v>96.9</v>
      </c>
      <c r="D3" s="588">
        <v>51.5</v>
      </c>
      <c r="E3" s="587">
        <v>95</v>
      </c>
      <c r="F3" s="587">
        <v>438</v>
      </c>
      <c r="G3" s="589">
        <v>2873.01</v>
      </c>
      <c r="H3" s="589">
        <v>1571.24</v>
      </c>
      <c r="I3" s="590">
        <v>6.9</v>
      </c>
      <c r="J3" s="591">
        <f t="shared" ref="J3:J14" si="0">T3/E3</f>
        <v>0.32631578947368423</v>
      </c>
      <c r="K3" s="592">
        <f t="shared" ref="K3:K13" si="1">T4/E3</f>
        <v>0.29473684210526313</v>
      </c>
      <c r="L3" s="592">
        <f>T5/E3</f>
        <v>0.32631578947368423</v>
      </c>
      <c r="M3" s="593">
        <f>(E3-T3-T4-T5)/E3</f>
        <v>5.2631578947368418E-2</v>
      </c>
      <c r="N3" s="594">
        <v>0.85</v>
      </c>
      <c r="O3" s="595">
        <v>0.15</v>
      </c>
      <c r="P3" s="594">
        <v>0.25</v>
      </c>
      <c r="Q3" s="595">
        <v>0.75</v>
      </c>
      <c r="R3" s="596">
        <v>40544</v>
      </c>
      <c r="S3" s="597">
        <v>40575</v>
      </c>
      <c r="T3" s="598">
        <f>S3-R3</f>
        <v>31</v>
      </c>
    </row>
    <row r="4" spans="1:20" ht="9.9499999999999993" customHeight="1" x14ac:dyDescent="0.2">
      <c r="A4" s="599" t="s">
        <v>190</v>
      </c>
      <c r="B4" s="600" t="s">
        <v>192</v>
      </c>
      <c r="C4" s="601">
        <v>125.1</v>
      </c>
      <c r="D4" s="601">
        <v>20.8</v>
      </c>
      <c r="E4" s="600">
        <v>86</v>
      </c>
      <c r="F4" s="600">
        <v>461</v>
      </c>
      <c r="G4" s="602">
        <v>2808.87</v>
      </c>
      <c r="H4" s="602">
        <v>1611.5</v>
      </c>
      <c r="I4" s="603">
        <v>6.42</v>
      </c>
      <c r="J4" s="604">
        <f t="shared" si="0"/>
        <v>0.32558139534883723</v>
      </c>
      <c r="K4" s="605">
        <f t="shared" si="1"/>
        <v>0.36046511627906974</v>
      </c>
      <c r="L4" s="605">
        <f t="shared" ref="L4:L10" si="2">(E4-T4-T5)/E4</f>
        <v>0.31395348837209303</v>
      </c>
      <c r="M4" s="606"/>
      <c r="N4" s="607">
        <v>0.85</v>
      </c>
      <c r="O4" s="608">
        <v>0.15</v>
      </c>
      <c r="P4" s="607">
        <v>0.25</v>
      </c>
      <c r="Q4" s="608">
        <v>0.75</v>
      </c>
      <c r="R4" s="609">
        <v>40575</v>
      </c>
      <c r="S4" s="610">
        <v>40603</v>
      </c>
      <c r="T4" s="611">
        <f t="shared" ref="T4:T14" si="3">S4-R4</f>
        <v>28</v>
      </c>
    </row>
    <row r="5" spans="1:20" ht="9.9499999999999993" customHeight="1" x14ac:dyDescent="0.2">
      <c r="A5" s="612" t="s">
        <v>190</v>
      </c>
      <c r="B5" s="613" t="s">
        <v>193</v>
      </c>
      <c r="C5" s="614">
        <v>178.1</v>
      </c>
      <c r="D5" s="614">
        <v>43.3</v>
      </c>
      <c r="E5" s="613">
        <v>79</v>
      </c>
      <c r="F5" s="613">
        <v>588</v>
      </c>
      <c r="G5" s="615">
        <v>3086.26</v>
      </c>
      <c r="H5" s="615">
        <v>2240.9299999999998</v>
      </c>
      <c r="I5" s="616">
        <v>7.08</v>
      </c>
      <c r="J5" s="617">
        <f t="shared" si="0"/>
        <v>0.39240506329113922</v>
      </c>
      <c r="K5" s="618">
        <f t="shared" si="1"/>
        <v>0.379746835443038</v>
      </c>
      <c r="L5" s="619">
        <f t="shared" si="2"/>
        <v>0.22784810126582278</v>
      </c>
      <c r="M5" s="620"/>
      <c r="N5" s="621">
        <v>0.85</v>
      </c>
      <c r="O5" s="622">
        <v>0.15</v>
      </c>
      <c r="P5" s="621">
        <v>0.25</v>
      </c>
      <c r="Q5" s="622">
        <v>0.75</v>
      </c>
      <c r="R5" s="623">
        <v>40603</v>
      </c>
      <c r="S5" s="624">
        <v>40634</v>
      </c>
      <c r="T5" s="625">
        <f t="shared" si="3"/>
        <v>31</v>
      </c>
    </row>
    <row r="6" spans="1:20" ht="9.9499999999999993" customHeight="1" x14ac:dyDescent="0.2">
      <c r="A6" s="599" t="s">
        <v>190</v>
      </c>
      <c r="B6" s="600" t="s">
        <v>194</v>
      </c>
      <c r="C6" s="601">
        <v>169.3</v>
      </c>
      <c r="D6" s="601">
        <v>150.1</v>
      </c>
      <c r="E6" s="600">
        <v>75</v>
      </c>
      <c r="F6" s="600">
        <v>654</v>
      </c>
      <c r="G6" s="602">
        <v>2926.83</v>
      </c>
      <c r="H6" s="602">
        <v>1677.28</v>
      </c>
      <c r="I6" s="603">
        <v>5.98</v>
      </c>
      <c r="J6" s="604">
        <f t="shared" si="0"/>
        <v>0.4</v>
      </c>
      <c r="K6" s="605">
        <f t="shared" si="1"/>
        <v>0.41333333333333333</v>
      </c>
      <c r="L6" s="605">
        <f t="shared" si="2"/>
        <v>0.18666666666666668</v>
      </c>
      <c r="M6" s="606"/>
      <c r="N6" s="607">
        <v>0.85</v>
      </c>
      <c r="O6" s="608">
        <v>0.15</v>
      </c>
      <c r="P6" s="607">
        <v>0.25</v>
      </c>
      <c r="Q6" s="608">
        <v>0.75</v>
      </c>
      <c r="R6" s="609">
        <v>40634</v>
      </c>
      <c r="S6" s="610">
        <v>40664</v>
      </c>
      <c r="T6" s="611">
        <f t="shared" si="3"/>
        <v>30</v>
      </c>
    </row>
    <row r="7" spans="1:20" ht="9.9499999999999993" customHeight="1" x14ac:dyDescent="0.2">
      <c r="A7" s="612" t="s">
        <v>190</v>
      </c>
      <c r="B7" s="613" t="s">
        <v>195</v>
      </c>
      <c r="C7" s="614">
        <v>162.69999999999999</v>
      </c>
      <c r="D7" s="614">
        <v>183.8</v>
      </c>
      <c r="E7" s="613">
        <v>71</v>
      </c>
      <c r="F7" s="613">
        <v>738</v>
      </c>
      <c r="G7" s="615">
        <v>2617.4499999999998</v>
      </c>
      <c r="H7" s="615">
        <v>1272.33</v>
      </c>
      <c r="I7" s="616">
        <v>5.92</v>
      </c>
      <c r="J7" s="617">
        <f t="shared" si="0"/>
        <v>0.43661971830985913</v>
      </c>
      <c r="K7" s="618">
        <f t="shared" si="1"/>
        <v>0.42253521126760563</v>
      </c>
      <c r="L7" s="619">
        <f t="shared" si="2"/>
        <v>0.14084507042253522</v>
      </c>
      <c r="M7" s="620"/>
      <c r="N7" s="621">
        <v>0.85</v>
      </c>
      <c r="O7" s="622">
        <v>0.15</v>
      </c>
      <c r="P7" s="621">
        <v>0.25</v>
      </c>
      <c r="Q7" s="622">
        <v>0.75</v>
      </c>
      <c r="R7" s="623">
        <v>40664</v>
      </c>
      <c r="S7" s="624">
        <v>40695</v>
      </c>
      <c r="T7" s="625">
        <f t="shared" si="3"/>
        <v>31</v>
      </c>
    </row>
    <row r="8" spans="1:20" ht="9.9499999999999993" customHeight="1" x14ac:dyDescent="0.2">
      <c r="A8" s="599" t="s">
        <v>190</v>
      </c>
      <c r="B8" s="600" t="s">
        <v>85</v>
      </c>
      <c r="C8" s="601">
        <v>212.9</v>
      </c>
      <c r="D8" s="601">
        <v>194.3</v>
      </c>
      <c r="E8" s="600">
        <v>71</v>
      </c>
      <c r="F8" s="600">
        <v>752</v>
      </c>
      <c r="G8" s="602">
        <v>2634.91</v>
      </c>
      <c r="H8" s="602">
        <v>1328.93</v>
      </c>
      <c r="I8" s="603">
        <v>7.35</v>
      </c>
      <c r="J8" s="604">
        <f t="shared" si="0"/>
        <v>0.42253521126760563</v>
      </c>
      <c r="K8" s="605">
        <f t="shared" si="1"/>
        <v>0.43661971830985913</v>
      </c>
      <c r="L8" s="605">
        <f t="shared" si="2"/>
        <v>0.14084507042253522</v>
      </c>
      <c r="M8" s="606"/>
      <c r="N8" s="607">
        <v>0.85</v>
      </c>
      <c r="O8" s="608">
        <v>0.15</v>
      </c>
      <c r="P8" s="607">
        <v>0.25</v>
      </c>
      <c r="Q8" s="608">
        <v>0.75</v>
      </c>
      <c r="R8" s="609">
        <v>40695</v>
      </c>
      <c r="S8" s="610">
        <v>40725</v>
      </c>
      <c r="T8" s="611">
        <f t="shared" si="3"/>
        <v>30</v>
      </c>
    </row>
    <row r="9" spans="1:20" ht="9.9499999999999993" customHeight="1" x14ac:dyDescent="0.2">
      <c r="A9" s="612" t="s">
        <v>190</v>
      </c>
      <c r="B9" s="613" t="s">
        <v>80</v>
      </c>
      <c r="C9" s="614">
        <v>180.9</v>
      </c>
      <c r="D9" s="614">
        <v>191.2</v>
      </c>
      <c r="E9" s="613">
        <v>78</v>
      </c>
      <c r="F9" s="613">
        <v>687</v>
      </c>
      <c r="G9" s="615">
        <v>2549.21</v>
      </c>
      <c r="H9" s="615">
        <v>1245.4000000000001</v>
      </c>
      <c r="I9" s="616">
        <v>6.52</v>
      </c>
      <c r="J9" s="617">
        <f t="shared" si="0"/>
        <v>0.39743589743589741</v>
      </c>
      <c r="K9" s="618">
        <f t="shared" si="1"/>
        <v>0.39743589743589741</v>
      </c>
      <c r="L9" s="619">
        <f t="shared" si="2"/>
        <v>0.20512820512820512</v>
      </c>
      <c r="M9" s="620"/>
      <c r="N9" s="621">
        <v>0.85</v>
      </c>
      <c r="O9" s="622">
        <v>0.15</v>
      </c>
      <c r="P9" s="621">
        <v>0.25</v>
      </c>
      <c r="Q9" s="622">
        <v>0.75</v>
      </c>
      <c r="R9" s="623">
        <v>40725</v>
      </c>
      <c r="S9" s="624">
        <v>40756</v>
      </c>
      <c r="T9" s="625">
        <f t="shared" si="3"/>
        <v>31</v>
      </c>
    </row>
    <row r="10" spans="1:20" ht="9.9499999999999993" customHeight="1" x14ac:dyDescent="0.2">
      <c r="A10" s="599" t="s">
        <v>190</v>
      </c>
      <c r="B10" s="600" t="s">
        <v>81</v>
      </c>
      <c r="C10" s="601">
        <v>205.4</v>
      </c>
      <c r="D10" s="601">
        <v>177.2</v>
      </c>
      <c r="E10" s="600">
        <v>86</v>
      </c>
      <c r="F10" s="600">
        <v>679</v>
      </c>
      <c r="G10" s="602">
        <v>2272.9899999999998</v>
      </c>
      <c r="H10" s="602">
        <v>1204.25</v>
      </c>
      <c r="I10" s="603">
        <v>6.29</v>
      </c>
      <c r="J10" s="604">
        <f t="shared" si="0"/>
        <v>0.36046511627906974</v>
      </c>
      <c r="K10" s="605">
        <f t="shared" si="1"/>
        <v>0.34883720930232559</v>
      </c>
      <c r="L10" s="605">
        <f t="shared" si="2"/>
        <v>0.29069767441860467</v>
      </c>
      <c r="M10" s="606"/>
      <c r="N10" s="607">
        <v>0.85</v>
      </c>
      <c r="O10" s="608">
        <v>0.15</v>
      </c>
      <c r="P10" s="607">
        <v>0.25</v>
      </c>
      <c r="Q10" s="608">
        <v>0.75</v>
      </c>
      <c r="R10" s="609">
        <v>40756</v>
      </c>
      <c r="S10" s="610">
        <v>40787</v>
      </c>
      <c r="T10" s="611">
        <f t="shared" si="3"/>
        <v>31</v>
      </c>
    </row>
    <row r="11" spans="1:20" ht="9.9499999999999993" customHeight="1" x14ac:dyDescent="0.2">
      <c r="A11" s="612" t="s">
        <v>190</v>
      </c>
      <c r="B11" s="613" t="s">
        <v>82</v>
      </c>
      <c r="C11" s="614">
        <v>79.900000000000006</v>
      </c>
      <c r="D11" s="614">
        <v>164.8</v>
      </c>
      <c r="E11" s="613">
        <v>96</v>
      </c>
      <c r="F11" s="613">
        <v>653</v>
      </c>
      <c r="G11" s="615">
        <v>2201.34</v>
      </c>
      <c r="H11" s="615">
        <v>1230.52</v>
      </c>
      <c r="I11" s="616">
        <v>6.49</v>
      </c>
      <c r="J11" s="617">
        <f t="shared" si="0"/>
        <v>0.3125</v>
      </c>
      <c r="K11" s="618">
        <f t="shared" si="1"/>
        <v>0.32291666666666669</v>
      </c>
      <c r="L11" s="618">
        <f>T13/E11</f>
        <v>0.3125</v>
      </c>
      <c r="M11" s="620">
        <f>1-L11-K11-J11</f>
        <v>5.2083333333333315E-2</v>
      </c>
      <c r="N11" s="621">
        <v>0.85</v>
      </c>
      <c r="O11" s="622">
        <v>0.15</v>
      </c>
      <c r="P11" s="621">
        <v>0.25</v>
      </c>
      <c r="Q11" s="622">
        <v>0.75</v>
      </c>
      <c r="R11" s="623">
        <v>40787</v>
      </c>
      <c r="S11" s="624">
        <v>40817</v>
      </c>
      <c r="T11" s="625">
        <f t="shared" si="3"/>
        <v>30</v>
      </c>
    </row>
    <row r="12" spans="1:20" ht="9.9499999999999993" customHeight="1" x14ac:dyDescent="0.2">
      <c r="A12" s="599" t="s">
        <v>190</v>
      </c>
      <c r="B12" s="600" t="s">
        <v>83</v>
      </c>
      <c r="C12" s="601">
        <v>39.1</v>
      </c>
      <c r="D12" s="601">
        <v>173.5</v>
      </c>
      <c r="E12" s="600">
        <v>104</v>
      </c>
      <c r="F12" s="600">
        <v>548</v>
      </c>
      <c r="G12" s="602">
        <v>2130.44</v>
      </c>
      <c r="H12" s="602">
        <v>1073.6300000000001</v>
      </c>
      <c r="I12" s="603">
        <v>6.41</v>
      </c>
      <c r="J12" s="604">
        <f t="shared" si="0"/>
        <v>0.29807692307692307</v>
      </c>
      <c r="K12" s="605">
        <f t="shared" si="1"/>
        <v>0.28846153846153844</v>
      </c>
      <c r="L12" s="605">
        <f>T14/E12</f>
        <v>0.29807692307692307</v>
      </c>
      <c r="M12" s="606">
        <f>1-L12-K12-J12</f>
        <v>0.11538461538461536</v>
      </c>
      <c r="N12" s="607">
        <v>0.85</v>
      </c>
      <c r="O12" s="608">
        <v>0.15</v>
      </c>
      <c r="P12" s="607">
        <v>0.25</v>
      </c>
      <c r="Q12" s="608">
        <v>0.75</v>
      </c>
      <c r="R12" s="609">
        <v>40817</v>
      </c>
      <c r="S12" s="610">
        <v>40848</v>
      </c>
      <c r="T12" s="611">
        <f t="shared" si="3"/>
        <v>31</v>
      </c>
    </row>
    <row r="13" spans="1:20" ht="9.9499999999999993" customHeight="1" x14ac:dyDescent="0.2">
      <c r="A13" s="612" t="s">
        <v>190</v>
      </c>
      <c r="B13" s="613" t="s">
        <v>84</v>
      </c>
      <c r="C13" s="614">
        <v>29.7</v>
      </c>
      <c r="D13" s="614">
        <v>123.1</v>
      </c>
      <c r="E13" s="613">
        <v>104</v>
      </c>
      <c r="F13" s="613">
        <v>543</v>
      </c>
      <c r="G13" s="615">
        <v>2376.81</v>
      </c>
      <c r="H13" s="615">
        <v>1231.22</v>
      </c>
      <c r="I13" s="616">
        <v>7.2</v>
      </c>
      <c r="J13" s="617">
        <f t="shared" si="0"/>
        <v>0.28846153846153844</v>
      </c>
      <c r="K13" s="618">
        <f t="shared" si="1"/>
        <v>0.29807692307692307</v>
      </c>
      <c r="L13" s="618">
        <f>T3/E13</f>
        <v>0.29807692307692307</v>
      </c>
      <c r="M13" s="620">
        <f>1-L13-K13-J13</f>
        <v>0.11538461538461536</v>
      </c>
      <c r="N13" s="621">
        <v>0.85</v>
      </c>
      <c r="O13" s="622">
        <v>0.15</v>
      </c>
      <c r="P13" s="621">
        <v>0.25</v>
      </c>
      <c r="Q13" s="622">
        <v>0.75</v>
      </c>
      <c r="R13" s="623">
        <v>40848</v>
      </c>
      <c r="S13" s="624">
        <v>40878</v>
      </c>
      <c r="T13" s="625">
        <f t="shared" si="3"/>
        <v>30</v>
      </c>
    </row>
    <row r="14" spans="1:20" ht="9.9499999999999993" customHeight="1" thickBot="1" x14ac:dyDescent="0.25">
      <c r="A14" s="705" t="s">
        <v>190</v>
      </c>
      <c r="B14" s="706" t="s">
        <v>196</v>
      </c>
      <c r="C14" s="707">
        <v>61</v>
      </c>
      <c r="D14" s="707">
        <v>67.400000000000006</v>
      </c>
      <c r="E14" s="706">
        <v>102</v>
      </c>
      <c r="F14" s="706">
        <v>463</v>
      </c>
      <c r="G14" s="708">
        <v>2758.21</v>
      </c>
      <c r="H14" s="708">
        <v>991.93</v>
      </c>
      <c r="I14" s="709">
        <v>6.76</v>
      </c>
      <c r="J14" s="710">
        <f t="shared" si="0"/>
        <v>0.30392156862745096</v>
      </c>
      <c r="K14" s="711">
        <f>T3/E14</f>
        <v>0.30392156862745096</v>
      </c>
      <c r="L14" s="711">
        <f>T4/E14</f>
        <v>0.27450980392156865</v>
      </c>
      <c r="M14" s="712">
        <f>1-L14-K14-J14</f>
        <v>0.11764705882352944</v>
      </c>
      <c r="N14" s="713">
        <v>0.85</v>
      </c>
      <c r="O14" s="714">
        <v>0.15</v>
      </c>
      <c r="P14" s="713">
        <v>0.25</v>
      </c>
      <c r="Q14" s="714">
        <v>0.75</v>
      </c>
      <c r="R14" s="715">
        <v>40878</v>
      </c>
      <c r="S14" s="716">
        <v>40909</v>
      </c>
      <c r="T14" s="717">
        <f t="shared" si="3"/>
        <v>31</v>
      </c>
    </row>
    <row r="15" spans="1:20" ht="9.9499999999999993" customHeight="1" thickBot="1" x14ac:dyDescent="0.25"/>
    <row r="16" spans="1:20" ht="9.9499999999999993" customHeight="1" thickBot="1" x14ac:dyDescent="0.25">
      <c r="A16" s="627" t="s">
        <v>15</v>
      </c>
      <c r="B16" s="628" t="s">
        <v>197</v>
      </c>
      <c r="C16" s="628" t="s">
        <v>198</v>
      </c>
      <c r="D16" s="629" t="s">
        <v>98</v>
      </c>
      <c r="E16" s="628" t="s">
        <v>115</v>
      </c>
      <c r="F16" s="629" t="s">
        <v>199</v>
      </c>
      <c r="G16" s="628" t="s">
        <v>115</v>
      </c>
      <c r="H16" s="628" t="s">
        <v>198</v>
      </c>
      <c r="I16" s="628" t="s">
        <v>198</v>
      </c>
      <c r="J16" s="628" t="s">
        <v>199</v>
      </c>
      <c r="K16" s="628" t="s">
        <v>87</v>
      </c>
      <c r="L16" s="628" t="s">
        <v>200</v>
      </c>
      <c r="M16" s="628" t="s">
        <v>201</v>
      </c>
      <c r="N16" s="628" t="s">
        <v>86</v>
      </c>
      <c r="O16" s="628"/>
      <c r="P16" s="630" t="s">
        <v>202</v>
      </c>
    </row>
    <row r="17" spans="1:18" ht="9.9499999999999993" customHeight="1" x14ac:dyDescent="0.2">
      <c r="A17" s="586" t="s">
        <v>198</v>
      </c>
      <c r="B17" s="589">
        <f t="shared" ref="B17:B28" si="4">C3*G3</f>
        <v>278394.66900000005</v>
      </c>
      <c r="C17" s="589">
        <f>B17*J3</f>
        <v>90844.576200000025</v>
      </c>
      <c r="D17" s="589">
        <f>B17*K3</f>
        <v>82053.165600000008</v>
      </c>
      <c r="E17" s="589">
        <f>B17*L3</f>
        <v>90844.576200000025</v>
      </c>
      <c r="F17" s="589">
        <f>B17-C17-D17-E17</f>
        <v>14652.35100000001</v>
      </c>
      <c r="G17" s="589"/>
      <c r="H17" s="631"/>
      <c r="I17" s="631"/>
      <c r="J17" s="631"/>
      <c r="K17" s="631"/>
      <c r="L17" s="631"/>
      <c r="M17" s="631"/>
      <c r="N17" s="632"/>
      <c r="O17" s="631">
        <f t="shared" ref="O17:O28" si="5">SUM(C17:N17)</f>
        <v>278394.66900000005</v>
      </c>
      <c r="P17" s="633">
        <f t="shared" ref="P17:P28" si="6">O17-B17</f>
        <v>0</v>
      </c>
    </row>
    <row r="18" spans="1:18" ht="9.9499999999999993" customHeight="1" x14ac:dyDescent="0.2">
      <c r="A18" s="612" t="s">
        <v>98</v>
      </c>
      <c r="B18" s="615">
        <f t="shared" si="4"/>
        <v>351389.63699999999</v>
      </c>
      <c r="C18" s="615"/>
      <c r="D18" s="615">
        <f>B18*J4</f>
        <v>114405.92832558139</v>
      </c>
      <c r="E18" s="615">
        <f>B18*K4</f>
        <v>126663.7063604651</v>
      </c>
      <c r="F18" s="615">
        <f>B18-D18-E18</f>
        <v>110320.00231395349</v>
      </c>
      <c r="G18" s="615"/>
      <c r="H18" s="106"/>
      <c r="I18" s="106"/>
      <c r="J18" s="106"/>
      <c r="K18" s="106"/>
      <c r="L18" s="106"/>
      <c r="M18" s="106"/>
      <c r="N18" s="634"/>
      <c r="O18" s="106">
        <f t="shared" si="5"/>
        <v>351389.63699999999</v>
      </c>
      <c r="P18" s="635">
        <f t="shared" si="6"/>
        <v>0</v>
      </c>
    </row>
    <row r="19" spans="1:18" ht="9.9499999999999993" customHeight="1" x14ac:dyDescent="0.2">
      <c r="A19" s="612" t="s">
        <v>115</v>
      </c>
      <c r="B19" s="615">
        <f t="shared" si="4"/>
        <v>549662.90600000008</v>
      </c>
      <c r="C19" s="615"/>
      <c r="D19" s="615"/>
      <c r="E19" s="615">
        <f>B19*J5</f>
        <v>215690.50741772153</v>
      </c>
      <c r="F19" s="615">
        <f>B19*K5</f>
        <v>208732.7491139241</v>
      </c>
      <c r="G19" s="615">
        <f>B19-E19-F19</f>
        <v>125239.64946835442</v>
      </c>
      <c r="H19" s="106"/>
      <c r="I19" s="106"/>
      <c r="J19" s="106"/>
      <c r="K19" s="106"/>
      <c r="L19" s="106"/>
      <c r="M19" s="106"/>
      <c r="N19" s="634"/>
      <c r="O19" s="106">
        <f t="shared" si="5"/>
        <v>549662.90600000008</v>
      </c>
      <c r="P19" s="635">
        <f t="shared" si="6"/>
        <v>0</v>
      </c>
    </row>
    <row r="20" spans="1:18" ht="9.9499999999999993" customHeight="1" x14ac:dyDescent="0.2">
      <c r="A20" s="612" t="s">
        <v>199</v>
      </c>
      <c r="B20" s="615">
        <f t="shared" si="4"/>
        <v>495512.31900000002</v>
      </c>
      <c r="C20" s="615"/>
      <c r="D20" s="615"/>
      <c r="E20" s="615"/>
      <c r="F20" s="615">
        <f>B20*J6</f>
        <v>198204.92760000002</v>
      </c>
      <c r="G20" s="615">
        <f>B20*K6</f>
        <v>204811.75852</v>
      </c>
      <c r="H20" s="106">
        <f>B20-F20-G20</f>
        <v>92495.632879999961</v>
      </c>
      <c r="I20" s="106"/>
      <c r="J20" s="106"/>
      <c r="K20" s="106"/>
      <c r="L20" s="106"/>
      <c r="M20" s="106"/>
      <c r="N20" s="634"/>
      <c r="O20" s="106">
        <f t="shared" si="5"/>
        <v>495512.31900000002</v>
      </c>
      <c r="P20" s="635">
        <f t="shared" si="6"/>
        <v>0</v>
      </c>
    </row>
    <row r="21" spans="1:18" ht="9.9499999999999993" customHeight="1" x14ac:dyDescent="0.2">
      <c r="A21" s="612" t="s">
        <v>115</v>
      </c>
      <c r="B21" s="615">
        <f t="shared" si="4"/>
        <v>425859.11499999993</v>
      </c>
      <c r="C21" s="615"/>
      <c r="D21" s="615"/>
      <c r="E21" s="615"/>
      <c r="F21" s="615"/>
      <c r="G21" s="615">
        <f>B21*J7</f>
        <v>185938.48683098587</v>
      </c>
      <c r="H21" s="106">
        <f>B21*K7</f>
        <v>179940.47112676053</v>
      </c>
      <c r="I21" s="106">
        <f>B21-G21-H21</f>
        <v>59980.15704225353</v>
      </c>
      <c r="J21" s="106"/>
      <c r="K21" s="106"/>
      <c r="L21" s="106"/>
      <c r="M21" s="106"/>
      <c r="N21" s="634"/>
      <c r="O21" s="106">
        <f t="shared" si="5"/>
        <v>425859.11499999993</v>
      </c>
      <c r="P21" s="635">
        <f t="shared" si="6"/>
        <v>0</v>
      </c>
    </row>
    <row r="22" spans="1:18" ht="9.9499999999999993" customHeight="1" x14ac:dyDescent="0.2">
      <c r="A22" s="612" t="s">
        <v>198</v>
      </c>
      <c r="B22" s="615">
        <f t="shared" si="4"/>
        <v>560972.33900000004</v>
      </c>
      <c r="C22" s="615"/>
      <c r="D22" s="615"/>
      <c r="E22" s="615"/>
      <c r="F22" s="615"/>
      <c r="G22" s="615"/>
      <c r="H22" s="106">
        <f>B22*J8</f>
        <v>237030.5657746479</v>
      </c>
      <c r="I22" s="106">
        <f>B22*K8</f>
        <v>244931.58463380282</v>
      </c>
      <c r="J22" s="106">
        <f>B22-H22-I22</f>
        <v>79010.188591549348</v>
      </c>
      <c r="K22" s="106"/>
      <c r="L22" s="106"/>
      <c r="M22" s="106"/>
      <c r="N22" s="634"/>
      <c r="O22" s="106">
        <f t="shared" si="5"/>
        <v>560972.33900000015</v>
      </c>
      <c r="P22" s="635">
        <f t="shared" si="6"/>
        <v>0</v>
      </c>
    </row>
    <row r="23" spans="1:18" ht="9.9499999999999993" customHeight="1" x14ac:dyDescent="0.2">
      <c r="A23" s="612" t="s">
        <v>198</v>
      </c>
      <c r="B23" s="615">
        <f t="shared" si="4"/>
        <v>461152.08900000004</v>
      </c>
      <c r="C23" s="615"/>
      <c r="D23" s="615"/>
      <c r="E23" s="615"/>
      <c r="F23" s="615"/>
      <c r="G23" s="615"/>
      <c r="H23" s="106"/>
      <c r="I23" s="106">
        <f>B23*J9</f>
        <v>183278.39434615386</v>
      </c>
      <c r="J23" s="106">
        <f>B23*K9</f>
        <v>183278.39434615386</v>
      </c>
      <c r="K23" s="106">
        <f>B23-I23-J23</f>
        <v>94595.300307692349</v>
      </c>
      <c r="L23" s="106"/>
      <c r="M23" s="106"/>
      <c r="N23" s="634"/>
      <c r="O23" s="106">
        <f t="shared" si="5"/>
        <v>461152.08900000004</v>
      </c>
      <c r="P23" s="635">
        <f t="shared" si="6"/>
        <v>0</v>
      </c>
    </row>
    <row r="24" spans="1:18" ht="9.9499999999999993" customHeight="1" x14ac:dyDescent="0.2">
      <c r="A24" s="612" t="s">
        <v>199</v>
      </c>
      <c r="B24" s="615">
        <f t="shared" si="4"/>
        <v>466872.14599999995</v>
      </c>
      <c r="C24" s="615"/>
      <c r="D24" s="615"/>
      <c r="E24" s="615"/>
      <c r="F24" s="615"/>
      <c r="G24" s="615"/>
      <c r="H24" s="106"/>
      <c r="I24" s="106"/>
      <c r="J24" s="106">
        <f>B24*J10</f>
        <v>168291.12239534879</v>
      </c>
      <c r="K24" s="106">
        <f>B24*K10</f>
        <v>162862.3765116279</v>
      </c>
      <c r="L24" s="106">
        <f>B24-J24-K24</f>
        <v>135718.64709302326</v>
      </c>
      <c r="M24" s="106"/>
      <c r="N24" s="634"/>
      <c r="O24" s="106">
        <f t="shared" si="5"/>
        <v>466872.14599999995</v>
      </c>
      <c r="P24" s="635">
        <f t="shared" si="6"/>
        <v>0</v>
      </c>
    </row>
    <row r="25" spans="1:18" ht="9.9499999999999993" customHeight="1" x14ac:dyDescent="0.2">
      <c r="A25" s="612" t="s">
        <v>87</v>
      </c>
      <c r="B25" s="615">
        <f t="shared" si="4"/>
        <v>175887.06600000002</v>
      </c>
      <c r="C25" s="615"/>
      <c r="D25" s="615"/>
      <c r="E25" s="615"/>
      <c r="F25" s="615"/>
      <c r="G25" s="615"/>
      <c r="H25" s="106"/>
      <c r="I25" s="106"/>
      <c r="J25" s="106"/>
      <c r="K25" s="106">
        <f>B25*J11</f>
        <v>54964.708125000005</v>
      </c>
      <c r="L25" s="106">
        <f>B25*K11</f>
        <v>56796.865062500008</v>
      </c>
      <c r="M25" s="106">
        <f>B25*L11</f>
        <v>54964.708125000005</v>
      </c>
      <c r="N25" s="106">
        <f>B25-K25-L25-M25</f>
        <v>9160.7846875000032</v>
      </c>
      <c r="O25" s="106">
        <f t="shared" si="5"/>
        <v>175887.06600000002</v>
      </c>
      <c r="P25" s="635">
        <f t="shared" si="6"/>
        <v>0</v>
      </c>
      <c r="Q25" s="636"/>
      <c r="R25" s="636"/>
    </row>
    <row r="26" spans="1:18" ht="9.9499999999999993" customHeight="1" x14ac:dyDescent="0.2">
      <c r="A26" s="612" t="s">
        <v>200</v>
      </c>
      <c r="B26" s="615">
        <f t="shared" si="4"/>
        <v>83300.203999999998</v>
      </c>
      <c r="C26" s="615">
        <f>B26-L26-M26-N26</f>
        <v>9611.5620000000017</v>
      </c>
      <c r="D26" s="615"/>
      <c r="E26" s="615"/>
      <c r="F26" s="615"/>
      <c r="G26" s="615"/>
      <c r="H26" s="106"/>
      <c r="I26" s="106"/>
      <c r="J26" s="106"/>
      <c r="K26" s="106"/>
      <c r="L26" s="106">
        <f>B26*J12</f>
        <v>24829.8685</v>
      </c>
      <c r="M26" s="106">
        <f>B26*K12</f>
        <v>24028.904999999999</v>
      </c>
      <c r="N26" s="106">
        <f>B26*L12</f>
        <v>24829.8685</v>
      </c>
      <c r="O26" s="106">
        <f t="shared" si="5"/>
        <v>83300.203999999998</v>
      </c>
      <c r="P26" s="635">
        <f t="shared" si="6"/>
        <v>0</v>
      </c>
      <c r="Q26" s="636"/>
      <c r="R26" s="636"/>
    </row>
    <row r="27" spans="1:18" ht="9.9499999999999993" customHeight="1" x14ac:dyDescent="0.2">
      <c r="A27" s="612" t="s">
        <v>201</v>
      </c>
      <c r="B27" s="615">
        <f t="shared" si="4"/>
        <v>70591.256999999998</v>
      </c>
      <c r="C27" s="615">
        <f>B27*L13</f>
        <v>21041.624682692305</v>
      </c>
      <c r="D27" s="615">
        <f>B27-C27-M27-N27</f>
        <v>8145.1450384615455</v>
      </c>
      <c r="E27" s="615"/>
      <c r="F27" s="615"/>
      <c r="G27" s="615"/>
      <c r="H27" s="106"/>
      <c r="I27" s="106"/>
      <c r="J27" s="106"/>
      <c r="K27" s="106"/>
      <c r="L27" s="106"/>
      <c r="M27" s="106">
        <f>B27*J13</f>
        <v>20362.862596153846</v>
      </c>
      <c r="N27" s="106">
        <f>B27*K13</f>
        <v>21041.624682692305</v>
      </c>
      <c r="O27" s="106">
        <f t="shared" si="5"/>
        <v>70591.256999999998</v>
      </c>
      <c r="P27" s="635">
        <f t="shared" si="6"/>
        <v>0</v>
      </c>
      <c r="Q27" s="636"/>
      <c r="R27" s="636"/>
    </row>
    <row r="28" spans="1:18" ht="9.9499999999999993" customHeight="1" thickBot="1" x14ac:dyDescent="0.25">
      <c r="A28" s="637" t="s">
        <v>86</v>
      </c>
      <c r="B28" s="638">
        <f t="shared" si="4"/>
        <v>168250.81</v>
      </c>
      <c r="C28" s="638">
        <f>B28*K14</f>
        <v>51135.05009803921</v>
      </c>
      <c r="D28" s="638">
        <f>B28*L14</f>
        <v>46186.496862745102</v>
      </c>
      <c r="E28" s="638">
        <f>B28-C28-D28-N28</f>
        <v>19794.212941176476</v>
      </c>
      <c r="F28" s="638"/>
      <c r="G28" s="638"/>
      <c r="H28" s="639"/>
      <c r="I28" s="639"/>
      <c r="J28" s="639"/>
      <c r="K28" s="639"/>
      <c r="L28" s="639"/>
      <c r="M28" s="639"/>
      <c r="N28" s="639">
        <f>B28*J14</f>
        <v>51135.05009803921</v>
      </c>
      <c r="O28" s="639">
        <f t="shared" si="5"/>
        <v>168250.81</v>
      </c>
      <c r="P28" s="640">
        <f t="shared" si="6"/>
        <v>0</v>
      </c>
      <c r="Q28" s="636"/>
      <c r="R28" s="636"/>
    </row>
    <row r="29" spans="1:18" ht="9.9499999999999993" customHeight="1" x14ac:dyDescent="0.2">
      <c r="B29" s="641"/>
      <c r="C29" s="641">
        <f t="shared" ref="C29:N29" si="7">SUM(C17:C28)</f>
        <v>172632.81298073154</v>
      </c>
      <c r="D29" s="641">
        <f t="shared" si="7"/>
        <v>250790.73582678806</v>
      </c>
      <c r="E29" s="641">
        <f t="shared" si="7"/>
        <v>452993.00291936315</v>
      </c>
      <c r="F29" s="641">
        <f t="shared" si="7"/>
        <v>531910.03002787766</v>
      </c>
      <c r="G29" s="641">
        <f t="shared" si="7"/>
        <v>515989.89481934032</v>
      </c>
      <c r="H29" s="641">
        <f t="shared" si="7"/>
        <v>509466.66978140839</v>
      </c>
      <c r="I29" s="641">
        <f t="shared" si="7"/>
        <v>488190.13602221024</v>
      </c>
      <c r="J29" s="641">
        <f t="shared" si="7"/>
        <v>430579.70533305203</v>
      </c>
      <c r="K29" s="641">
        <f t="shared" si="7"/>
        <v>312422.38494432025</v>
      </c>
      <c r="L29" s="641">
        <f t="shared" si="7"/>
        <v>217345.38065552327</v>
      </c>
      <c r="M29" s="641">
        <f t="shared" si="7"/>
        <v>99356.475721153853</v>
      </c>
      <c r="N29" s="641">
        <f t="shared" si="7"/>
        <v>106167.32796823152</v>
      </c>
      <c r="O29" s="636">
        <f>SUM(O17:O28)</f>
        <v>4087844.557000001</v>
      </c>
      <c r="P29" s="636"/>
      <c r="Q29" s="636"/>
      <c r="R29" s="636"/>
    </row>
    <row r="30" spans="1:18" ht="9.9499999999999993" customHeight="1" thickBot="1" x14ac:dyDescent="0.25">
      <c r="B30" s="641"/>
    </row>
    <row r="31" spans="1:18" ht="9.9499999999999993" customHeight="1" thickBot="1" x14ac:dyDescent="0.25">
      <c r="A31" s="642" t="s">
        <v>12</v>
      </c>
      <c r="B31" s="643" t="s">
        <v>197</v>
      </c>
      <c r="C31" s="643" t="s">
        <v>198</v>
      </c>
      <c r="D31" s="643" t="s">
        <v>98</v>
      </c>
      <c r="E31" s="643" t="s">
        <v>115</v>
      </c>
      <c r="F31" s="643" t="s">
        <v>199</v>
      </c>
      <c r="G31" s="643" t="s">
        <v>115</v>
      </c>
      <c r="H31" s="643" t="s">
        <v>198</v>
      </c>
      <c r="I31" s="643" t="s">
        <v>198</v>
      </c>
      <c r="J31" s="643" t="s">
        <v>199</v>
      </c>
      <c r="K31" s="643" t="s">
        <v>87</v>
      </c>
      <c r="L31" s="643" t="s">
        <v>200</v>
      </c>
      <c r="M31" s="643" t="s">
        <v>201</v>
      </c>
      <c r="N31" s="643" t="s">
        <v>86</v>
      </c>
      <c r="O31" s="643"/>
      <c r="P31" s="644" t="s">
        <v>202</v>
      </c>
    </row>
    <row r="32" spans="1:18" ht="9.9499999999999993" customHeight="1" x14ac:dyDescent="0.2">
      <c r="A32" s="586" t="s">
        <v>198</v>
      </c>
      <c r="B32" s="589">
        <f t="shared" ref="B32:B43" si="8">D3*H3</f>
        <v>80918.86</v>
      </c>
      <c r="C32" s="589">
        <f>B32*N3</f>
        <v>68781.031000000003</v>
      </c>
      <c r="D32" s="589">
        <f>B32-C32</f>
        <v>12137.828999999998</v>
      </c>
      <c r="E32" s="589"/>
      <c r="F32" s="589"/>
      <c r="G32" s="589"/>
      <c r="H32" s="631"/>
      <c r="I32" s="631"/>
      <c r="J32" s="631"/>
      <c r="K32" s="631"/>
      <c r="L32" s="631"/>
      <c r="M32" s="631"/>
      <c r="N32" s="631"/>
      <c r="O32" s="631">
        <f t="shared" ref="O32:O43" si="9">SUM(C32:N32)</f>
        <v>80918.86</v>
      </c>
      <c r="P32" s="633">
        <f t="shared" ref="P32:P43" si="10">O32-B32</f>
        <v>0</v>
      </c>
    </row>
    <row r="33" spans="1:16" ht="9.9499999999999993" customHeight="1" x14ac:dyDescent="0.2">
      <c r="A33" s="612" t="s">
        <v>98</v>
      </c>
      <c r="B33" s="615">
        <f t="shared" si="8"/>
        <v>33519.200000000004</v>
      </c>
      <c r="C33" s="615"/>
      <c r="D33" s="615">
        <f>B33*N4</f>
        <v>28491.320000000003</v>
      </c>
      <c r="E33" s="615">
        <f>B33-D33</f>
        <v>5027.880000000001</v>
      </c>
      <c r="F33" s="615"/>
      <c r="G33" s="615"/>
      <c r="H33" s="106"/>
      <c r="I33" s="106"/>
      <c r="J33" s="106"/>
      <c r="K33" s="106"/>
      <c r="L33" s="106"/>
      <c r="M33" s="106"/>
      <c r="N33" s="106"/>
      <c r="O33" s="106">
        <f t="shared" si="9"/>
        <v>33519.200000000004</v>
      </c>
      <c r="P33" s="635">
        <f t="shared" si="10"/>
        <v>0</v>
      </c>
    </row>
    <row r="34" spans="1:16" ht="9.9499999999999993" customHeight="1" x14ac:dyDescent="0.2">
      <c r="A34" s="612" t="s">
        <v>115</v>
      </c>
      <c r="B34" s="615">
        <f t="shared" si="8"/>
        <v>97032.268999999986</v>
      </c>
      <c r="C34" s="615"/>
      <c r="D34" s="615"/>
      <c r="E34" s="615">
        <f>B34*N5</f>
        <v>82477.428649999987</v>
      </c>
      <c r="F34" s="615">
        <f>B34-E34</f>
        <v>14554.840349999999</v>
      </c>
      <c r="G34" s="615"/>
      <c r="H34" s="106"/>
      <c r="I34" s="106"/>
      <c r="J34" s="106"/>
      <c r="K34" s="106"/>
      <c r="L34" s="106"/>
      <c r="M34" s="106"/>
      <c r="N34" s="106"/>
      <c r="O34" s="106">
        <f t="shared" si="9"/>
        <v>97032.268999999986</v>
      </c>
      <c r="P34" s="635">
        <f t="shared" si="10"/>
        <v>0</v>
      </c>
    </row>
    <row r="35" spans="1:16" ht="9.9499999999999993" customHeight="1" x14ac:dyDescent="0.2">
      <c r="A35" s="612" t="s">
        <v>199</v>
      </c>
      <c r="B35" s="615">
        <f t="shared" si="8"/>
        <v>251759.72799999997</v>
      </c>
      <c r="C35" s="615"/>
      <c r="D35" s="615"/>
      <c r="E35" s="615"/>
      <c r="F35" s="615">
        <f>B35*N6</f>
        <v>213995.76879999996</v>
      </c>
      <c r="G35" s="615">
        <f>B35-F35</f>
        <v>37763.959200000012</v>
      </c>
      <c r="H35" s="106"/>
      <c r="I35" s="106"/>
      <c r="J35" s="106"/>
      <c r="K35" s="106"/>
      <c r="L35" s="106"/>
      <c r="M35" s="106"/>
      <c r="N35" s="106"/>
      <c r="O35" s="106">
        <f t="shared" si="9"/>
        <v>251759.72799999997</v>
      </c>
      <c r="P35" s="635">
        <f t="shared" si="10"/>
        <v>0</v>
      </c>
    </row>
    <row r="36" spans="1:16" ht="9.9499999999999993" customHeight="1" x14ac:dyDescent="0.2">
      <c r="A36" s="612" t="s">
        <v>115</v>
      </c>
      <c r="B36" s="615">
        <f t="shared" si="8"/>
        <v>233854.25400000002</v>
      </c>
      <c r="C36" s="615"/>
      <c r="D36" s="615"/>
      <c r="E36" s="615"/>
      <c r="F36" s="615"/>
      <c r="G36" s="615">
        <f>B36*N7</f>
        <v>198776.1159</v>
      </c>
      <c r="H36" s="106">
        <f>B36-G36</f>
        <v>35078.138100000011</v>
      </c>
      <c r="I36" s="106"/>
      <c r="J36" s="106"/>
      <c r="K36" s="106"/>
      <c r="L36" s="106"/>
      <c r="M36" s="106"/>
      <c r="N36" s="106"/>
      <c r="O36" s="106">
        <f t="shared" si="9"/>
        <v>233854.25400000002</v>
      </c>
      <c r="P36" s="635">
        <f t="shared" si="10"/>
        <v>0</v>
      </c>
    </row>
    <row r="37" spans="1:16" ht="9.9499999999999993" customHeight="1" x14ac:dyDescent="0.2">
      <c r="A37" s="612" t="s">
        <v>198</v>
      </c>
      <c r="B37" s="615">
        <f t="shared" si="8"/>
        <v>258211.09900000002</v>
      </c>
      <c r="C37" s="615"/>
      <c r="D37" s="615"/>
      <c r="E37" s="615"/>
      <c r="F37" s="615"/>
      <c r="G37" s="615"/>
      <c r="H37" s="106">
        <f>B37*N8</f>
        <v>219479.43415000002</v>
      </c>
      <c r="I37" s="106">
        <f>B37-H37</f>
        <v>38731.664850000001</v>
      </c>
      <c r="J37" s="106"/>
      <c r="K37" s="106"/>
      <c r="L37" s="106"/>
      <c r="M37" s="106"/>
      <c r="N37" s="106"/>
      <c r="O37" s="106">
        <f t="shared" si="9"/>
        <v>258211.09900000002</v>
      </c>
      <c r="P37" s="635">
        <f t="shared" si="10"/>
        <v>0</v>
      </c>
    </row>
    <row r="38" spans="1:16" ht="9.9499999999999993" customHeight="1" x14ac:dyDescent="0.2">
      <c r="A38" s="612" t="s">
        <v>198</v>
      </c>
      <c r="B38" s="615">
        <f t="shared" si="8"/>
        <v>238120.48</v>
      </c>
      <c r="C38" s="615"/>
      <c r="D38" s="615"/>
      <c r="E38" s="615"/>
      <c r="F38" s="615"/>
      <c r="G38" s="615"/>
      <c r="H38" s="106"/>
      <c r="I38" s="106">
        <f>B38*N9</f>
        <v>202402.408</v>
      </c>
      <c r="J38" s="106">
        <f>B38-I38</f>
        <v>35718.072000000015</v>
      </c>
      <c r="K38" s="106"/>
      <c r="L38" s="106"/>
      <c r="M38" s="106"/>
      <c r="N38" s="106"/>
      <c r="O38" s="106">
        <f t="shared" si="9"/>
        <v>238120.48</v>
      </c>
      <c r="P38" s="635">
        <f t="shared" si="10"/>
        <v>0</v>
      </c>
    </row>
    <row r="39" spans="1:16" ht="9.9499999999999993" customHeight="1" x14ac:dyDescent="0.2">
      <c r="A39" s="612" t="s">
        <v>199</v>
      </c>
      <c r="B39" s="615">
        <f t="shared" si="8"/>
        <v>213393.09999999998</v>
      </c>
      <c r="C39" s="615"/>
      <c r="D39" s="615"/>
      <c r="E39" s="615"/>
      <c r="F39" s="615"/>
      <c r="G39" s="615"/>
      <c r="H39" s="106"/>
      <c r="I39" s="106"/>
      <c r="J39" s="106">
        <f>B39*N10</f>
        <v>181384.13499999998</v>
      </c>
      <c r="K39" s="106">
        <f>B39-J39</f>
        <v>32008.964999999997</v>
      </c>
      <c r="L39" s="106"/>
      <c r="M39" s="106"/>
      <c r="N39" s="106"/>
      <c r="O39" s="106">
        <f t="shared" si="9"/>
        <v>213393.09999999998</v>
      </c>
      <c r="P39" s="635">
        <f t="shared" si="10"/>
        <v>0</v>
      </c>
    </row>
    <row r="40" spans="1:16" ht="9.9499999999999993" customHeight="1" x14ac:dyDescent="0.2">
      <c r="A40" s="612" t="s">
        <v>87</v>
      </c>
      <c r="B40" s="615">
        <f t="shared" si="8"/>
        <v>202789.69600000003</v>
      </c>
      <c r="C40" s="615"/>
      <c r="D40" s="615"/>
      <c r="E40" s="615"/>
      <c r="F40" s="615"/>
      <c r="G40" s="615"/>
      <c r="H40" s="106"/>
      <c r="I40" s="106"/>
      <c r="J40" s="106"/>
      <c r="K40" s="106">
        <f>B40*N11</f>
        <v>172371.24160000001</v>
      </c>
      <c r="L40" s="106">
        <f>B40-K40</f>
        <v>30418.454400000017</v>
      </c>
      <c r="M40" s="106"/>
      <c r="N40" s="106"/>
      <c r="O40" s="106">
        <f t="shared" si="9"/>
        <v>202789.69600000003</v>
      </c>
      <c r="P40" s="635">
        <f t="shared" si="10"/>
        <v>0</v>
      </c>
    </row>
    <row r="41" spans="1:16" ht="9.9499999999999993" customHeight="1" x14ac:dyDescent="0.2">
      <c r="A41" s="612" t="s">
        <v>200</v>
      </c>
      <c r="B41" s="615">
        <f t="shared" si="8"/>
        <v>186274.80500000002</v>
      </c>
      <c r="C41" s="615"/>
      <c r="D41" s="615"/>
      <c r="E41" s="615"/>
      <c r="F41" s="615"/>
      <c r="G41" s="615"/>
      <c r="H41" s="106"/>
      <c r="I41" s="106"/>
      <c r="J41" s="106"/>
      <c r="K41" s="106"/>
      <c r="L41" s="106">
        <f>B41*N12</f>
        <v>158333.58425000001</v>
      </c>
      <c r="M41" s="106">
        <f>B41-L41</f>
        <v>27941.220750000008</v>
      </c>
      <c r="N41" s="106"/>
      <c r="O41" s="106">
        <f t="shared" si="9"/>
        <v>186274.80500000002</v>
      </c>
      <c r="P41" s="635">
        <f t="shared" si="10"/>
        <v>0</v>
      </c>
    </row>
    <row r="42" spans="1:16" ht="9.9499999999999993" customHeight="1" x14ac:dyDescent="0.2">
      <c r="A42" s="612" t="s">
        <v>201</v>
      </c>
      <c r="B42" s="615">
        <f t="shared" si="8"/>
        <v>151563.182</v>
      </c>
      <c r="C42" s="615"/>
      <c r="D42" s="615"/>
      <c r="E42" s="615"/>
      <c r="F42" s="615"/>
      <c r="G42" s="615"/>
      <c r="H42" s="106"/>
      <c r="I42" s="106"/>
      <c r="J42" s="106"/>
      <c r="K42" s="106"/>
      <c r="L42" s="106"/>
      <c r="M42" s="106">
        <f>B42*N13</f>
        <v>128828.7047</v>
      </c>
      <c r="N42" s="106">
        <f>B42-M42</f>
        <v>22734.477299999999</v>
      </c>
      <c r="O42" s="106">
        <f t="shared" si="9"/>
        <v>151563.182</v>
      </c>
      <c r="P42" s="635">
        <f t="shared" si="10"/>
        <v>0</v>
      </c>
    </row>
    <row r="43" spans="1:16" ht="9.9499999999999993" customHeight="1" thickBot="1" x14ac:dyDescent="0.25">
      <c r="A43" s="637" t="s">
        <v>86</v>
      </c>
      <c r="B43" s="638">
        <f t="shared" si="8"/>
        <v>66856.082000000009</v>
      </c>
      <c r="C43" s="638">
        <f>B43-N43</f>
        <v>10028.412300000004</v>
      </c>
      <c r="D43" s="638"/>
      <c r="E43" s="638"/>
      <c r="F43" s="638"/>
      <c r="G43" s="638"/>
      <c r="H43" s="639"/>
      <c r="I43" s="639"/>
      <c r="J43" s="639"/>
      <c r="K43" s="639"/>
      <c r="L43" s="639"/>
      <c r="M43" s="639"/>
      <c r="N43" s="639">
        <f>B43*N14</f>
        <v>56827.669700000006</v>
      </c>
      <c r="O43" s="639">
        <f t="shared" si="9"/>
        <v>66856.082000000009</v>
      </c>
      <c r="P43" s="640">
        <f t="shared" si="10"/>
        <v>0</v>
      </c>
    </row>
    <row r="44" spans="1:16" ht="9.9499999999999993" customHeight="1" x14ac:dyDescent="0.2">
      <c r="B44" s="641"/>
      <c r="C44" s="641">
        <f t="shared" ref="C44:N44" si="11">SUM(C32:C43)</f>
        <v>78809.443300000014</v>
      </c>
      <c r="D44" s="641">
        <f t="shared" si="11"/>
        <v>40629.149000000005</v>
      </c>
      <c r="E44" s="641">
        <f t="shared" si="11"/>
        <v>87505.308649999992</v>
      </c>
      <c r="F44" s="641">
        <f t="shared" si="11"/>
        <v>228550.60914999997</v>
      </c>
      <c r="G44" s="641">
        <f t="shared" si="11"/>
        <v>236540.07510000002</v>
      </c>
      <c r="H44" s="641">
        <f t="shared" si="11"/>
        <v>254557.57225000003</v>
      </c>
      <c r="I44" s="641">
        <f t="shared" si="11"/>
        <v>241134.07285</v>
      </c>
      <c r="J44" s="641">
        <f t="shared" si="11"/>
        <v>217102.20699999999</v>
      </c>
      <c r="K44" s="641">
        <f t="shared" si="11"/>
        <v>204380.2066</v>
      </c>
      <c r="L44" s="641">
        <f t="shared" si="11"/>
        <v>188752.03865000003</v>
      </c>
      <c r="M44" s="641">
        <f t="shared" si="11"/>
        <v>156769.92545000001</v>
      </c>
      <c r="N44" s="641">
        <f t="shared" si="11"/>
        <v>79562.146999999997</v>
      </c>
      <c r="O44" s="636"/>
      <c r="P44" s="636"/>
    </row>
    <row r="45" spans="1:16" ht="9.9499999999999993" customHeight="1" thickBot="1" x14ac:dyDescent="0.25"/>
    <row r="46" spans="1:16" ht="9.9499999999999993" customHeight="1" thickBot="1" x14ac:dyDescent="0.25">
      <c r="A46" s="645" t="s">
        <v>179</v>
      </c>
      <c r="B46" s="646" t="s">
        <v>197</v>
      </c>
      <c r="C46" s="646" t="s">
        <v>198</v>
      </c>
      <c r="D46" s="647" t="s">
        <v>98</v>
      </c>
      <c r="E46" s="646" t="s">
        <v>115</v>
      </c>
      <c r="F46" s="647" t="s">
        <v>199</v>
      </c>
      <c r="G46" s="646" t="s">
        <v>115</v>
      </c>
      <c r="H46" s="646" t="s">
        <v>198</v>
      </c>
      <c r="I46" s="646" t="s">
        <v>198</v>
      </c>
      <c r="J46" s="646" t="s">
        <v>199</v>
      </c>
      <c r="K46" s="646" t="s">
        <v>87</v>
      </c>
      <c r="L46" s="646" t="s">
        <v>200</v>
      </c>
      <c r="M46" s="646" t="s">
        <v>201</v>
      </c>
      <c r="N46" s="646" t="s">
        <v>86</v>
      </c>
      <c r="O46" s="646"/>
      <c r="P46" s="648"/>
    </row>
    <row r="47" spans="1:16" ht="9.9499999999999993" customHeight="1" x14ac:dyDescent="0.2">
      <c r="A47" s="586" t="s">
        <v>198</v>
      </c>
      <c r="B47" s="589">
        <f t="shared" ref="B47:B58" si="12">D3*F3*I3</f>
        <v>155643.30000000002</v>
      </c>
      <c r="C47" s="589"/>
      <c r="D47" s="589">
        <f>B47*P3</f>
        <v>38910.825000000004</v>
      </c>
      <c r="E47" s="589">
        <f>B47-D47</f>
        <v>116732.47500000001</v>
      </c>
      <c r="F47" s="589"/>
      <c r="G47" s="589"/>
      <c r="H47" s="631"/>
      <c r="I47" s="631"/>
      <c r="J47" s="631"/>
      <c r="K47" s="631"/>
      <c r="L47" s="631"/>
      <c r="M47" s="631"/>
      <c r="N47" s="631"/>
      <c r="O47" s="631">
        <f t="shared" ref="O47:O58" si="13">SUM(C47:N47)</f>
        <v>155643.30000000002</v>
      </c>
      <c r="P47" s="633">
        <f t="shared" ref="P47:P58" si="14">O47-B47</f>
        <v>0</v>
      </c>
    </row>
    <row r="48" spans="1:16" ht="9.9499999999999993" customHeight="1" x14ac:dyDescent="0.2">
      <c r="A48" s="612" t="s">
        <v>98</v>
      </c>
      <c r="B48" s="615">
        <f t="shared" si="12"/>
        <v>61560.096000000005</v>
      </c>
      <c r="C48" s="615"/>
      <c r="D48" s="615"/>
      <c r="E48" s="615">
        <f>B48*P4</f>
        <v>15390.024000000001</v>
      </c>
      <c r="F48" s="615">
        <f>B48-E48</f>
        <v>46170.072</v>
      </c>
      <c r="G48" s="615"/>
      <c r="H48" s="106"/>
      <c r="I48" s="106"/>
      <c r="J48" s="106"/>
      <c r="K48" s="106"/>
      <c r="L48" s="106"/>
      <c r="M48" s="106"/>
      <c r="N48" s="106"/>
      <c r="O48" s="106">
        <f t="shared" si="13"/>
        <v>61560.096000000005</v>
      </c>
      <c r="P48" s="635">
        <f t="shared" si="14"/>
        <v>0</v>
      </c>
    </row>
    <row r="49" spans="1:16" ht="9.9499999999999993" customHeight="1" x14ac:dyDescent="0.2">
      <c r="A49" s="612" t="s">
        <v>115</v>
      </c>
      <c r="B49" s="615">
        <f t="shared" si="12"/>
        <v>180259.63199999998</v>
      </c>
      <c r="C49" s="615"/>
      <c r="D49" s="615"/>
      <c r="E49" s="615"/>
      <c r="F49" s="615">
        <f>B49*P5</f>
        <v>45064.907999999996</v>
      </c>
      <c r="G49" s="615">
        <f>B49-F49</f>
        <v>135194.72399999999</v>
      </c>
      <c r="H49" s="106"/>
      <c r="I49" s="106"/>
      <c r="J49" s="106"/>
      <c r="K49" s="106"/>
      <c r="L49" s="106"/>
      <c r="M49" s="106"/>
      <c r="N49" s="106"/>
      <c r="O49" s="106">
        <f t="shared" si="13"/>
        <v>180259.63199999998</v>
      </c>
      <c r="P49" s="635">
        <f t="shared" si="14"/>
        <v>0</v>
      </c>
    </row>
    <row r="50" spans="1:16" ht="9.9499999999999993" customHeight="1" x14ac:dyDescent="0.2">
      <c r="A50" s="612" t="s">
        <v>199</v>
      </c>
      <c r="B50" s="615">
        <f t="shared" si="12"/>
        <v>587029.09200000006</v>
      </c>
      <c r="C50" s="615"/>
      <c r="D50" s="615"/>
      <c r="E50" s="615"/>
      <c r="F50" s="615"/>
      <c r="G50" s="615">
        <f>B50*P6</f>
        <v>146757.27300000002</v>
      </c>
      <c r="H50" s="106">
        <f>B50-G50</f>
        <v>440271.81900000002</v>
      </c>
      <c r="I50" s="106"/>
      <c r="J50" s="106"/>
      <c r="K50" s="106"/>
      <c r="L50" s="106"/>
      <c r="M50" s="106"/>
      <c r="N50" s="106"/>
      <c r="O50" s="106">
        <f t="shared" si="13"/>
        <v>587029.09200000006</v>
      </c>
      <c r="P50" s="635">
        <f t="shared" si="14"/>
        <v>0</v>
      </c>
    </row>
    <row r="51" spans="1:16" ht="9.9499999999999993" customHeight="1" x14ac:dyDescent="0.2">
      <c r="A51" s="612" t="s">
        <v>115</v>
      </c>
      <c r="B51" s="615">
        <f t="shared" si="12"/>
        <v>803014.848</v>
      </c>
      <c r="C51" s="615"/>
      <c r="D51" s="615"/>
      <c r="E51" s="615"/>
      <c r="F51" s="615"/>
      <c r="G51" s="615"/>
      <c r="H51" s="106">
        <f>B51*P7</f>
        <v>200753.712</v>
      </c>
      <c r="I51" s="106">
        <f>B51-H51</f>
        <v>602261.13599999994</v>
      </c>
      <c r="J51" s="106"/>
      <c r="K51" s="106"/>
      <c r="L51" s="106"/>
      <c r="M51" s="106"/>
      <c r="N51" s="106"/>
      <c r="O51" s="106">
        <f t="shared" si="13"/>
        <v>803014.848</v>
      </c>
      <c r="P51" s="635">
        <f t="shared" si="14"/>
        <v>0</v>
      </c>
    </row>
    <row r="52" spans="1:16" ht="9.9499999999999993" customHeight="1" x14ac:dyDescent="0.2">
      <c r="A52" s="612" t="s">
        <v>198</v>
      </c>
      <c r="B52" s="615">
        <f t="shared" si="12"/>
        <v>1073934.96</v>
      </c>
      <c r="C52" s="615"/>
      <c r="D52" s="615"/>
      <c r="E52" s="615"/>
      <c r="F52" s="615"/>
      <c r="G52" s="615"/>
      <c r="H52" s="106"/>
      <c r="I52" s="106">
        <f>B52*P8</f>
        <v>268483.74</v>
      </c>
      <c r="J52" s="106">
        <f>B52-I52</f>
        <v>805451.22</v>
      </c>
      <c r="K52" s="106"/>
      <c r="L52" s="106"/>
      <c r="M52" s="106"/>
      <c r="N52" s="106"/>
      <c r="O52" s="106">
        <f t="shared" si="13"/>
        <v>1073934.96</v>
      </c>
      <c r="P52" s="635">
        <f t="shared" si="14"/>
        <v>0</v>
      </c>
    </row>
    <row r="53" spans="1:16" ht="9.9499999999999993" customHeight="1" x14ac:dyDescent="0.2">
      <c r="A53" s="612" t="s">
        <v>198</v>
      </c>
      <c r="B53" s="615">
        <f t="shared" si="12"/>
        <v>856430.68799999985</v>
      </c>
      <c r="C53" s="615"/>
      <c r="D53" s="615"/>
      <c r="E53" s="615"/>
      <c r="F53" s="615"/>
      <c r="G53" s="615"/>
      <c r="H53" s="106"/>
      <c r="I53" s="106"/>
      <c r="J53" s="106">
        <f>B53*P9</f>
        <v>214107.67199999996</v>
      </c>
      <c r="K53" s="106">
        <f>B53-J53</f>
        <v>642323.01599999983</v>
      </c>
      <c r="L53" s="106"/>
      <c r="M53" s="106"/>
      <c r="N53" s="106"/>
      <c r="O53" s="106">
        <f t="shared" si="13"/>
        <v>856430.68799999985</v>
      </c>
      <c r="P53" s="635">
        <f t="shared" si="14"/>
        <v>0</v>
      </c>
    </row>
    <row r="54" spans="1:16" ht="9.9499999999999993" customHeight="1" x14ac:dyDescent="0.2">
      <c r="A54" s="612" t="s">
        <v>199</v>
      </c>
      <c r="B54" s="615">
        <f t="shared" si="12"/>
        <v>756805.25199999998</v>
      </c>
      <c r="C54" s="615"/>
      <c r="D54" s="615"/>
      <c r="E54" s="615"/>
      <c r="F54" s="615"/>
      <c r="G54" s="615"/>
      <c r="H54" s="106"/>
      <c r="I54" s="106"/>
      <c r="J54" s="106"/>
      <c r="K54" s="106">
        <f>B54*P10</f>
        <v>189201.31299999999</v>
      </c>
      <c r="L54" s="106">
        <f>B54-K54</f>
        <v>567603.93900000001</v>
      </c>
      <c r="M54" s="106"/>
      <c r="N54" s="106"/>
      <c r="O54" s="106">
        <f t="shared" si="13"/>
        <v>756805.25199999998</v>
      </c>
      <c r="P54" s="635">
        <f t="shared" si="14"/>
        <v>0</v>
      </c>
    </row>
    <row r="55" spans="1:16" ht="9.9499999999999993" customHeight="1" x14ac:dyDescent="0.2">
      <c r="A55" s="612" t="s">
        <v>87</v>
      </c>
      <c r="B55" s="615">
        <f t="shared" si="12"/>
        <v>698417.45600000012</v>
      </c>
      <c r="C55" s="615"/>
      <c r="D55" s="615"/>
      <c r="E55" s="615"/>
      <c r="F55" s="615"/>
      <c r="G55" s="615"/>
      <c r="H55" s="106"/>
      <c r="I55" s="106"/>
      <c r="J55" s="106"/>
      <c r="K55" s="106"/>
      <c r="L55" s="106">
        <f>B55*P11</f>
        <v>174604.36400000003</v>
      </c>
      <c r="M55" s="106">
        <f>B55-L55</f>
        <v>523813.09200000006</v>
      </c>
      <c r="N55" s="106"/>
      <c r="O55" s="106">
        <f t="shared" si="13"/>
        <v>698417.45600000012</v>
      </c>
      <c r="P55" s="635">
        <f t="shared" si="14"/>
        <v>0</v>
      </c>
    </row>
    <row r="56" spans="1:16" ht="9.9499999999999993" customHeight="1" x14ac:dyDescent="0.2">
      <c r="A56" s="612" t="s">
        <v>200</v>
      </c>
      <c r="B56" s="615">
        <f t="shared" si="12"/>
        <v>609449.98</v>
      </c>
      <c r="C56" s="615"/>
      <c r="D56" s="615"/>
      <c r="E56" s="615"/>
      <c r="F56" s="615"/>
      <c r="G56" s="615"/>
      <c r="H56" s="106"/>
      <c r="I56" s="106"/>
      <c r="J56" s="106"/>
      <c r="K56" s="106"/>
      <c r="L56" s="106"/>
      <c r="M56" s="106">
        <f>B56*P12</f>
        <v>152362.495</v>
      </c>
      <c r="N56" s="106">
        <f>B56-M56</f>
        <v>457087.48499999999</v>
      </c>
      <c r="O56" s="106">
        <f t="shared" si="13"/>
        <v>609449.98</v>
      </c>
      <c r="P56" s="635">
        <f t="shared" si="14"/>
        <v>0</v>
      </c>
    </row>
    <row r="57" spans="1:16" ht="9.9499999999999993" customHeight="1" x14ac:dyDescent="0.2">
      <c r="A57" s="612" t="s">
        <v>201</v>
      </c>
      <c r="B57" s="615">
        <f t="shared" si="12"/>
        <v>481271.76</v>
      </c>
      <c r="C57" s="615">
        <f>B57-N57</f>
        <v>360953.82</v>
      </c>
      <c r="D57" s="615"/>
      <c r="E57" s="615"/>
      <c r="F57" s="615"/>
      <c r="G57" s="615"/>
      <c r="H57" s="106"/>
      <c r="I57" s="106"/>
      <c r="J57" s="106"/>
      <c r="K57" s="106"/>
      <c r="L57" s="106"/>
      <c r="M57" s="106"/>
      <c r="N57" s="106">
        <f>B57*P13</f>
        <v>120317.94</v>
      </c>
      <c r="O57" s="106">
        <f t="shared" si="13"/>
        <v>481271.76</v>
      </c>
      <c r="P57" s="635">
        <f t="shared" si="14"/>
        <v>0</v>
      </c>
    </row>
    <row r="58" spans="1:16" ht="9.9499999999999993" customHeight="1" thickBot="1" x14ac:dyDescent="0.25">
      <c r="A58" s="637" t="s">
        <v>86</v>
      </c>
      <c r="B58" s="638">
        <f t="shared" si="12"/>
        <v>210953.91200000001</v>
      </c>
      <c r="C58" s="638">
        <f>B58*P14</f>
        <v>52738.478000000003</v>
      </c>
      <c r="D58" s="638">
        <f>B58-C58</f>
        <v>158215.43400000001</v>
      </c>
      <c r="E58" s="638"/>
      <c r="F58" s="638"/>
      <c r="G58" s="638"/>
      <c r="H58" s="639"/>
      <c r="I58" s="639"/>
      <c r="J58" s="639"/>
      <c r="K58" s="639"/>
      <c r="L58" s="639"/>
      <c r="M58" s="639"/>
      <c r="N58" s="639"/>
      <c r="O58" s="639">
        <f t="shared" si="13"/>
        <v>210953.91200000001</v>
      </c>
      <c r="P58" s="640">
        <f t="shared" si="14"/>
        <v>0</v>
      </c>
    </row>
    <row r="59" spans="1:16" ht="9.9499999999999993" customHeight="1" x14ac:dyDescent="0.2">
      <c r="C59" s="641">
        <f t="shared" ref="C59:N59" si="15">SUM(C47:C58)</f>
        <v>413692.29800000001</v>
      </c>
      <c r="D59" s="641">
        <f t="shared" si="15"/>
        <v>197126.25900000002</v>
      </c>
      <c r="E59" s="641">
        <f t="shared" si="15"/>
        <v>132122.49900000001</v>
      </c>
      <c r="F59" s="641">
        <f t="shared" si="15"/>
        <v>91234.98</v>
      </c>
      <c r="G59" s="641">
        <f t="shared" si="15"/>
        <v>281951.99699999997</v>
      </c>
      <c r="H59" s="641">
        <f t="shared" si="15"/>
        <v>641025.53099999996</v>
      </c>
      <c r="I59" s="641">
        <f t="shared" si="15"/>
        <v>870744.87599999993</v>
      </c>
      <c r="J59" s="641">
        <f t="shared" si="15"/>
        <v>1019558.892</v>
      </c>
      <c r="K59" s="641">
        <f t="shared" si="15"/>
        <v>831524.32899999979</v>
      </c>
      <c r="L59" s="641">
        <f t="shared" si="15"/>
        <v>742208.30300000007</v>
      </c>
      <c r="M59" s="641">
        <f t="shared" si="15"/>
        <v>676175.58700000006</v>
      </c>
      <c r="N59" s="641">
        <f t="shared" si="15"/>
        <v>577405.42500000005</v>
      </c>
    </row>
    <row r="61" spans="1:16" ht="9.9499999999999993" customHeight="1" x14ac:dyDescent="0.2">
      <c r="A61" s="127" t="s">
        <v>190</v>
      </c>
      <c r="B61" s="127" t="s">
        <v>15</v>
      </c>
      <c r="C61" s="641">
        <f>C29</f>
        <v>172632.81298073154</v>
      </c>
      <c r="D61" s="641">
        <f t="shared" ref="D61:N61" si="16">D29</f>
        <v>250790.73582678806</v>
      </c>
      <c r="E61" s="641">
        <f t="shared" si="16"/>
        <v>452993.00291936315</v>
      </c>
      <c r="F61" s="641">
        <f t="shared" si="16"/>
        <v>531910.03002787766</v>
      </c>
      <c r="G61" s="641">
        <f t="shared" si="16"/>
        <v>515989.89481934032</v>
      </c>
      <c r="H61" s="641">
        <f t="shared" si="16"/>
        <v>509466.66978140839</v>
      </c>
      <c r="I61" s="641">
        <f t="shared" si="16"/>
        <v>488190.13602221024</v>
      </c>
      <c r="J61" s="641">
        <f t="shared" si="16"/>
        <v>430579.70533305203</v>
      </c>
      <c r="K61" s="641">
        <f t="shared" si="16"/>
        <v>312422.38494432025</v>
      </c>
      <c r="L61" s="641">
        <f t="shared" si="16"/>
        <v>217345.38065552327</v>
      </c>
      <c r="M61" s="641">
        <f t="shared" si="16"/>
        <v>99356.475721153853</v>
      </c>
      <c r="N61" s="641">
        <f t="shared" si="16"/>
        <v>106167.32796823152</v>
      </c>
    </row>
    <row r="62" spans="1:16" ht="9.9499999999999993" customHeight="1" x14ac:dyDescent="0.2">
      <c r="B62" s="127" t="s">
        <v>12</v>
      </c>
      <c r="C62" s="641">
        <f>C44</f>
        <v>78809.443300000014</v>
      </c>
      <c r="D62" s="641">
        <f t="shared" ref="D62:N62" si="17">D44</f>
        <v>40629.149000000005</v>
      </c>
      <c r="E62" s="641">
        <f t="shared" si="17"/>
        <v>87505.308649999992</v>
      </c>
      <c r="F62" s="641">
        <f t="shared" si="17"/>
        <v>228550.60914999997</v>
      </c>
      <c r="G62" s="641">
        <f t="shared" si="17"/>
        <v>236540.07510000002</v>
      </c>
      <c r="H62" s="641">
        <f t="shared" si="17"/>
        <v>254557.57225000003</v>
      </c>
      <c r="I62" s="641">
        <f t="shared" si="17"/>
        <v>241134.07285</v>
      </c>
      <c r="J62" s="641">
        <f t="shared" si="17"/>
        <v>217102.20699999999</v>
      </c>
      <c r="K62" s="641">
        <f t="shared" si="17"/>
        <v>204380.2066</v>
      </c>
      <c r="L62" s="641">
        <f t="shared" si="17"/>
        <v>188752.03865000003</v>
      </c>
      <c r="M62" s="641">
        <f t="shared" si="17"/>
        <v>156769.92545000001</v>
      </c>
      <c r="N62" s="641">
        <f t="shared" si="17"/>
        <v>79562.146999999997</v>
      </c>
    </row>
    <row r="63" spans="1:16" ht="9.9499999999999993" customHeight="1" x14ac:dyDescent="0.2">
      <c r="B63" s="127" t="s">
        <v>16</v>
      </c>
      <c r="C63" s="641">
        <f t="shared" ref="C63:N63" si="18">C62+C61</f>
        <v>251442.25628073156</v>
      </c>
      <c r="D63" s="641">
        <f t="shared" si="18"/>
        <v>291419.8848267881</v>
      </c>
      <c r="E63" s="641">
        <f t="shared" si="18"/>
        <v>540498.31156936311</v>
      </c>
      <c r="F63" s="641">
        <f t="shared" si="18"/>
        <v>760460.63917787769</v>
      </c>
      <c r="G63" s="641">
        <f t="shared" si="18"/>
        <v>752529.96991934034</v>
      </c>
      <c r="H63" s="641">
        <f t="shared" si="18"/>
        <v>764024.24203140847</v>
      </c>
      <c r="I63" s="641">
        <f t="shared" si="18"/>
        <v>729324.20887221023</v>
      </c>
      <c r="J63" s="641">
        <f t="shared" si="18"/>
        <v>647681.91233305202</v>
      </c>
      <c r="K63" s="641">
        <f t="shared" si="18"/>
        <v>516802.59154432022</v>
      </c>
      <c r="L63" s="641">
        <f t="shared" si="18"/>
        <v>406097.41930552328</v>
      </c>
      <c r="M63" s="641">
        <f t="shared" si="18"/>
        <v>256126.40117115388</v>
      </c>
      <c r="N63" s="641">
        <f t="shared" si="18"/>
        <v>185729.47496823152</v>
      </c>
    </row>
    <row r="64" spans="1:16" ht="9.9499999999999993" customHeight="1" x14ac:dyDescent="0.2">
      <c r="C64" s="641"/>
      <c r="D64" s="641"/>
      <c r="E64" s="641"/>
      <c r="F64" s="641"/>
      <c r="G64" s="641"/>
      <c r="H64" s="641"/>
      <c r="I64" s="641"/>
      <c r="J64" s="641"/>
      <c r="K64" s="641"/>
      <c r="L64" s="641"/>
      <c r="M64" s="641"/>
      <c r="N64" s="641"/>
    </row>
    <row r="65" spans="1:20" ht="9.9499999999999993" customHeight="1" x14ac:dyDescent="0.2">
      <c r="B65" s="127" t="s">
        <v>179</v>
      </c>
      <c r="C65" s="641">
        <f>C59</f>
        <v>413692.29800000001</v>
      </c>
      <c r="D65" s="641">
        <f t="shared" ref="D65:N65" si="19">D59</f>
        <v>197126.25900000002</v>
      </c>
      <c r="E65" s="641">
        <f t="shared" si="19"/>
        <v>132122.49900000001</v>
      </c>
      <c r="F65" s="641">
        <f t="shared" si="19"/>
        <v>91234.98</v>
      </c>
      <c r="G65" s="641">
        <f t="shared" si="19"/>
        <v>281951.99699999997</v>
      </c>
      <c r="H65" s="641">
        <f t="shared" si="19"/>
        <v>641025.53099999996</v>
      </c>
      <c r="I65" s="641">
        <f t="shared" si="19"/>
        <v>870744.87599999993</v>
      </c>
      <c r="J65" s="641">
        <f t="shared" si="19"/>
        <v>1019558.892</v>
      </c>
      <c r="K65" s="641">
        <f t="shared" si="19"/>
        <v>831524.32899999979</v>
      </c>
      <c r="L65" s="641">
        <f t="shared" si="19"/>
        <v>742208.30300000007</v>
      </c>
      <c r="M65" s="641">
        <f t="shared" si="19"/>
        <v>676175.58700000006</v>
      </c>
      <c r="N65" s="641">
        <f t="shared" si="19"/>
        <v>577405.42500000005</v>
      </c>
    </row>
    <row r="67" spans="1:20" ht="9.9499999999999993" customHeight="1" x14ac:dyDescent="0.2">
      <c r="B67" s="127" t="s">
        <v>17</v>
      </c>
      <c r="C67" s="641">
        <f t="shared" ref="C67:N67" si="20">C65-C63</f>
        <v>162250.04171926845</v>
      </c>
      <c r="D67" s="641">
        <f t="shared" si="20"/>
        <v>-94293.625826788077</v>
      </c>
      <c r="E67" s="641">
        <f t="shared" si="20"/>
        <v>-408375.8125693631</v>
      </c>
      <c r="F67" s="641">
        <f t="shared" si="20"/>
        <v>-669225.65917787771</v>
      </c>
      <c r="G67" s="641">
        <f t="shared" si="20"/>
        <v>-470577.97291934036</v>
      </c>
      <c r="H67" s="641">
        <f t="shared" si="20"/>
        <v>-122998.71103140851</v>
      </c>
      <c r="I67" s="641">
        <f t="shared" si="20"/>
        <v>141420.6671277897</v>
      </c>
      <c r="J67" s="641">
        <f t="shared" si="20"/>
        <v>371876.97966694797</v>
      </c>
      <c r="K67" s="641">
        <f t="shared" si="20"/>
        <v>314721.73745567957</v>
      </c>
      <c r="L67" s="641">
        <f t="shared" si="20"/>
        <v>336110.8836944768</v>
      </c>
      <c r="M67" s="641">
        <f t="shared" si="20"/>
        <v>420049.18582884618</v>
      </c>
      <c r="N67" s="641">
        <f t="shared" si="20"/>
        <v>391675.95003176853</v>
      </c>
      <c r="O67" s="636">
        <f>SUM(C67:N67)</f>
        <v>372633.66399999952</v>
      </c>
    </row>
    <row r="72" spans="1:20" ht="9.9499999999999993" customHeight="1" thickBot="1" x14ac:dyDescent="0.25"/>
    <row r="73" spans="1:20" ht="9.9499999999999993" customHeight="1" x14ac:dyDescent="0.2">
      <c r="A73" s="572"/>
      <c r="B73" s="573"/>
      <c r="C73" s="573"/>
      <c r="D73" s="573"/>
      <c r="E73" s="574"/>
      <c r="F73" s="573"/>
      <c r="G73" s="574"/>
      <c r="H73" s="573"/>
      <c r="I73" s="575"/>
      <c r="J73" s="879" t="s">
        <v>15</v>
      </c>
      <c r="K73" s="880"/>
      <c r="L73" s="880"/>
      <c r="M73" s="881"/>
      <c r="N73" s="877" t="s">
        <v>12</v>
      </c>
      <c r="O73" s="878"/>
      <c r="P73" s="882" t="s">
        <v>203</v>
      </c>
      <c r="Q73" s="883"/>
      <c r="R73" s="572"/>
      <c r="S73" s="573"/>
      <c r="T73" s="875" t="s">
        <v>180</v>
      </c>
    </row>
    <row r="74" spans="1:20" ht="9.9499999999999993" customHeight="1" thickBot="1" x14ac:dyDescent="0.25">
      <c r="A74" s="576" t="s">
        <v>88</v>
      </c>
      <c r="B74" s="577" t="s">
        <v>181</v>
      </c>
      <c r="C74" s="577" t="s">
        <v>182</v>
      </c>
      <c r="D74" s="577" t="s">
        <v>12</v>
      </c>
      <c r="E74" s="577" t="s">
        <v>94</v>
      </c>
      <c r="F74" s="577" t="s">
        <v>10</v>
      </c>
      <c r="G74" s="577" t="s">
        <v>15</v>
      </c>
      <c r="H74" s="577" t="s">
        <v>12</v>
      </c>
      <c r="I74" s="578" t="s">
        <v>183</v>
      </c>
      <c r="J74" s="579" t="s">
        <v>184</v>
      </c>
      <c r="K74" s="580" t="s">
        <v>185</v>
      </c>
      <c r="L74" s="580" t="s">
        <v>186</v>
      </c>
      <c r="M74" s="581" t="s">
        <v>187</v>
      </c>
      <c r="N74" s="582" t="s">
        <v>184</v>
      </c>
      <c r="O74" s="583" t="s">
        <v>185</v>
      </c>
      <c r="P74" s="584" t="s">
        <v>184</v>
      </c>
      <c r="Q74" s="585" t="s">
        <v>185</v>
      </c>
      <c r="R74" s="576" t="s">
        <v>188</v>
      </c>
      <c r="S74" s="577" t="s">
        <v>189</v>
      </c>
      <c r="T74" s="876"/>
    </row>
    <row r="75" spans="1:20" ht="9.9499999999999993" customHeight="1" x14ac:dyDescent="0.2">
      <c r="A75" s="586" t="s">
        <v>204</v>
      </c>
      <c r="B75" s="587" t="s">
        <v>191</v>
      </c>
      <c r="C75" s="588">
        <v>44.3</v>
      </c>
      <c r="D75" s="588">
        <v>32.200000000000003</v>
      </c>
      <c r="E75" s="587">
        <v>99</v>
      </c>
      <c r="F75" s="587">
        <v>598</v>
      </c>
      <c r="G75" s="589">
        <v>2855.42</v>
      </c>
      <c r="H75" s="589">
        <v>2645.39</v>
      </c>
      <c r="I75" s="590">
        <v>6.83</v>
      </c>
      <c r="J75" s="591">
        <f t="shared" ref="J75:J86" si="21">T75/E75</f>
        <v>0.31313131313131315</v>
      </c>
      <c r="K75" s="592">
        <f t="shared" ref="K75:K85" si="22">T76/E75</f>
        <v>0.28282828282828282</v>
      </c>
      <c r="L75" s="592">
        <f>T77/E75</f>
        <v>0.31313131313131315</v>
      </c>
      <c r="M75" s="593">
        <f>(E75-T75-T76-T77)/E75</f>
        <v>9.0909090909090912E-2</v>
      </c>
      <c r="N75" s="591">
        <v>0.85</v>
      </c>
      <c r="O75" s="593">
        <v>0.15</v>
      </c>
      <c r="P75" s="591">
        <v>0.25</v>
      </c>
      <c r="Q75" s="593">
        <v>0.75</v>
      </c>
      <c r="R75" s="596">
        <v>40544</v>
      </c>
      <c r="S75" s="597">
        <v>40575</v>
      </c>
      <c r="T75" s="598">
        <f>S75-R75</f>
        <v>31</v>
      </c>
    </row>
    <row r="76" spans="1:20" ht="9.9499999999999993" customHeight="1" x14ac:dyDescent="0.2">
      <c r="A76" s="649" t="s">
        <v>204</v>
      </c>
      <c r="B76" s="459" t="s">
        <v>192</v>
      </c>
      <c r="C76" s="650">
        <v>38.5</v>
      </c>
      <c r="D76" s="650">
        <v>32.200000000000003</v>
      </c>
      <c r="E76" s="459">
        <v>93</v>
      </c>
      <c r="F76" s="459">
        <v>799</v>
      </c>
      <c r="G76" s="95">
        <v>2775.44</v>
      </c>
      <c r="H76" s="95">
        <v>2860</v>
      </c>
      <c r="I76" s="651">
        <v>6.86</v>
      </c>
      <c r="J76" s="652">
        <f t="shared" si="21"/>
        <v>0.30107526881720431</v>
      </c>
      <c r="K76" s="653">
        <f t="shared" si="22"/>
        <v>0.33333333333333331</v>
      </c>
      <c r="L76" s="653">
        <f>T78/E76</f>
        <v>0.32258064516129031</v>
      </c>
      <c r="M76" s="654">
        <f>(E76-T76-T77-T78)/E76</f>
        <v>4.3010752688172046E-2</v>
      </c>
      <c r="N76" s="652">
        <v>0.85</v>
      </c>
      <c r="O76" s="654">
        <v>0.15</v>
      </c>
      <c r="P76" s="652">
        <v>0.25</v>
      </c>
      <c r="Q76" s="654">
        <v>0.75</v>
      </c>
      <c r="R76" s="655">
        <v>40575</v>
      </c>
      <c r="S76" s="656">
        <v>40603</v>
      </c>
      <c r="T76" s="657">
        <f t="shared" ref="T76:T86" si="23">S76-R76</f>
        <v>28</v>
      </c>
    </row>
    <row r="77" spans="1:20" ht="9.9499999999999993" customHeight="1" x14ac:dyDescent="0.2">
      <c r="A77" s="612" t="s">
        <v>204</v>
      </c>
      <c r="B77" s="613" t="s">
        <v>193</v>
      </c>
      <c r="C77" s="614">
        <v>44.5</v>
      </c>
      <c r="D77" s="614">
        <v>48.4</v>
      </c>
      <c r="E77" s="613">
        <v>89</v>
      </c>
      <c r="F77" s="613">
        <v>809</v>
      </c>
      <c r="G77" s="615">
        <v>3108.52</v>
      </c>
      <c r="H77" s="615">
        <v>3449.79</v>
      </c>
      <c r="I77" s="616">
        <v>7.71</v>
      </c>
      <c r="J77" s="617">
        <f t="shared" si="21"/>
        <v>0.34831460674157305</v>
      </c>
      <c r="K77" s="618">
        <f t="shared" si="22"/>
        <v>0.33707865168539325</v>
      </c>
      <c r="L77" s="618">
        <f t="shared" ref="L77:L82" si="24">(E77-T77-T78)/E77</f>
        <v>0.3146067415730337</v>
      </c>
      <c r="M77" s="620"/>
      <c r="N77" s="617">
        <v>0.85</v>
      </c>
      <c r="O77" s="620">
        <v>0.15</v>
      </c>
      <c r="P77" s="617">
        <v>0.25</v>
      </c>
      <c r="Q77" s="620">
        <v>0.75</v>
      </c>
      <c r="R77" s="623">
        <v>40603</v>
      </c>
      <c r="S77" s="624">
        <v>40634</v>
      </c>
      <c r="T77" s="625">
        <f t="shared" si="23"/>
        <v>31</v>
      </c>
    </row>
    <row r="78" spans="1:20" ht="9.9499999999999993" customHeight="1" x14ac:dyDescent="0.2">
      <c r="A78" s="649" t="s">
        <v>204</v>
      </c>
      <c r="B78" s="459" t="s">
        <v>194</v>
      </c>
      <c r="C78" s="650">
        <v>29.3</v>
      </c>
      <c r="D78" s="650">
        <v>56.7</v>
      </c>
      <c r="E78" s="459">
        <v>75</v>
      </c>
      <c r="F78" s="459">
        <v>987</v>
      </c>
      <c r="G78" s="95">
        <v>3099.61</v>
      </c>
      <c r="H78" s="95">
        <v>2356.31</v>
      </c>
      <c r="I78" s="651">
        <v>5.47</v>
      </c>
      <c r="J78" s="652">
        <f t="shared" si="21"/>
        <v>0.4</v>
      </c>
      <c r="K78" s="653">
        <f t="shared" si="22"/>
        <v>0.41333333333333333</v>
      </c>
      <c r="L78" s="653">
        <f t="shared" si="24"/>
        <v>0.18666666666666668</v>
      </c>
      <c r="M78" s="654"/>
      <c r="N78" s="652">
        <v>0.85</v>
      </c>
      <c r="O78" s="654">
        <v>0.15</v>
      </c>
      <c r="P78" s="652">
        <v>0.25</v>
      </c>
      <c r="Q78" s="654">
        <v>0.75</v>
      </c>
      <c r="R78" s="655">
        <v>40634</v>
      </c>
      <c r="S78" s="656">
        <v>40664</v>
      </c>
      <c r="T78" s="657">
        <f t="shared" si="23"/>
        <v>30</v>
      </c>
    </row>
    <row r="79" spans="1:20" ht="9.9499999999999993" customHeight="1" x14ac:dyDescent="0.2">
      <c r="A79" s="612" t="s">
        <v>204</v>
      </c>
      <c r="B79" s="613" t="s">
        <v>195</v>
      </c>
      <c r="C79" s="614">
        <v>39.5</v>
      </c>
      <c r="D79" s="614">
        <v>53.8</v>
      </c>
      <c r="E79" s="613">
        <v>72</v>
      </c>
      <c r="F79" s="613">
        <v>853</v>
      </c>
      <c r="G79" s="615">
        <v>3082.19</v>
      </c>
      <c r="H79" s="615">
        <v>1792.44</v>
      </c>
      <c r="I79" s="616">
        <v>6.42</v>
      </c>
      <c r="J79" s="617">
        <f t="shared" si="21"/>
        <v>0.43055555555555558</v>
      </c>
      <c r="K79" s="618">
        <f t="shared" si="22"/>
        <v>0.41666666666666669</v>
      </c>
      <c r="L79" s="618">
        <f t="shared" si="24"/>
        <v>0.15277777777777779</v>
      </c>
      <c r="M79" s="620"/>
      <c r="N79" s="617">
        <v>0.85</v>
      </c>
      <c r="O79" s="620">
        <v>0.15</v>
      </c>
      <c r="P79" s="617">
        <v>0.25</v>
      </c>
      <c r="Q79" s="620">
        <v>0.75</v>
      </c>
      <c r="R79" s="623">
        <v>40664</v>
      </c>
      <c r="S79" s="624">
        <v>40695</v>
      </c>
      <c r="T79" s="625">
        <f t="shared" si="23"/>
        <v>31</v>
      </c>
    </row>
    <row r="80" spans="1:20" ht="9.9499999999999993" customHeight="1" x14ac:dyDescent="0.2">
      <c r="A80" s="649" t="s">
        <v>204</v>
      </c>
      <c r="B80" s="459" t="s">
        <v>85</v>
      </c>
      <c r="C80" s="650">
        <v>47.5</v>
      </c>
      <c r="D80" s="650">
        <v>54.8</v>
      </c>
      <c r="E80" s="459">
        <v>71</v>
      </c>
      <c r="F80" s="459">
        <v>938</v>
      </c>
      <c r="G80" s="95">
        <v>2794.22</v>
      </c>
      <c r="H80" s="95">
        <v>2058.9</v>
      </c>
      <c r="I80" s="651">
        <v>7.9</v>
      </c>
      <c r="J80" s="652">
        <f t="shared" si="21"/>
        <v>0.42253521126760563</v>
      </c>
      <c r="K80" s="653">
        <f t="shared" si="22"/>
        <v>0.43661971830985913</v>
      </c>
      <c r="L80" s="653">
        <f t="shared" si="24"/>
        <v>0.14084507042253522</v>
      </c>
      <c r="M80" s="654"/>
      <c r="N80" s="652">
        <v>0.85</v>
      </c>
      <c r="O80" s="654">
        <v>0.15</v>
      </c>
      <c r="P80" s="652">
        <v>0.25</v>
      </c>
      <c r="Q80" s="654">
        <v>0.75</v>
      </c>
      <c r="R80" s="655">
        <v>40695</v>
      </c>
      <c r="S80" s="656">
        <v>40725</v>
      </c>
      <c r="T80" s="657">
        <f t="shared" si="23"/>
        <v>30</v>
      </c>
    </row>
    <row r="81" spans="1:20" ht="9.9499999999999993" customHeight="1" x14ac:dyDescent="0.2">
      <c r="A81" s="612" t="s">
        <v>204</v>
      </c>
      <c r="B81" s="613" t="s">
        <v>80</v>
      </c>
      <c r="C81" s="614">
        <v>63.1</v>
      </c>
      <c r="D81" s="614">
        <v>49.9</v>
      </c>
      <c r="E81" s="613">
        <v>76</v>
      </c>
      <c r="F81" s="613">
        <v>861</v>
      </c>
      <c r="G81" s="615">
        <v>2541</v>
      </c>
      <c r="H81" s="615">
        <v>2164.4699999999998</v>
      </c>
      <c r="I81" s="616">
        <v>4.7699999999999996</v>
      </c>
      <c r="J81" s="617">
        <f t="shared" si="21"/>
        <v>0.40789473684210525</v>
      </c>
      <c r="K81" s="618">
        <f t="shared" si="22"/>
        <v>0.40789473684210525</v>
      </c>
      <c r="L81" s="618">
        <f t="shared" si="24"/>
        <v>0.18421052631578946</v>
      </c>
      <c r="M81" s="620"/>
      <c r="N81" s="617">
        <v>0.85</v>
      </c>
      <c r="O81" s="620">
        <v>0.15</v>
      </c>
      <c r="P81" s="617">
        <v>0.25</v>
      </c>
      <c r="Q81" s="620">
        <v>0.75</v>
      </c>
      <c r="R81" s="623">
        <v>40725</v>
      </c>
      <c r="S81" s="624">
        <v>40756</v>
      </c>
      <c r="T81" s="625">
        <f t="shared" si="23"/>
        <v>31</v>
      </c>
    </row>
    <row r="82" spans="1:20" ht="9.9499999999999993" customHeight="1" x14ac:dyDescent="0.2">
      <c r="A82" s="649" t="s">
        <v>204</v>
      </c>
      <c r="B82" s="459" t="s">
        <v>81</v>
      </c>
      <c r="C82" s="650">
        <v>104.4</v>
      </c>
      <c r="D82" s="650">
        <v>35</v>
      </c>
      <c r="E82" s="459">
        <v>80</v>
      </c>
      <c r="F82" s="459">
        <v>1073</v>
      </c>
      <c r="G82" s="95">
        <v>2268.33</v>
      </c>
      <c r="H82" s="95">
        <v>2188.7399999999998</v>
      </c>
      <c r="I82" s="651">
        <v>5.56</v>
      </c>
      <c r="J82" s="652">
        <f t="shared" si="21"/>
        <v>0.38750000000000001</v>
      </c>
      <c r="K82" s="653">
        <f t="shared" si="22"/>
        <v>0.375</v>
      </c>
      <c r="L82" s="653">
        <f t="shared" si="24"/>
        <v>0.23749999999999999</v>
      </c>
      <c r="M82" s="654"/>
      <c r="N82" s="652">
        <v>0.85</v>
      </c>
      <c r="O82" s="654">
        <v>0.15</v>
      </c>
      <c r="P82" s="652">
        <v>0.25</v>
      </c>
      <c r="Q82" s="654">
        <v>0.75</v>
      </c>
      <c r="R82" s="655">
        <v>40756</v>
      </c>
      <c r="S82" s="656">
        <v>40787</v>
      </c>
      <c r="T82" s="657">
        <f t="shared" si="23"/>
        <v>31</v>
      </c>
    </row>
    <row r="83" spans="1:20" ht="9.9499999999999993" customHeight="1" x14ac:dyDescent="0.2">
      <c r="A83" s="612" t="s">
        <v>204</v>
      </c>
      <c r="B83" s="613" t="s">
        <v>82</v>
      </c>
      <c r="C83" s="614">
        <v>103.8</v>
      </c>
      <c r="D83" s="614">
        <v>42</v>
      </c>
      <c r="E83" s="613">
        <v>92</v>
      </c>
      <c r="F83" s="613">
        <v>1167</v>
      </c>
      <c r="G83" s="615">
        <v>1972.32</v>
      </c>
      <c r="H83" s="615">
        <v>2112.8200000000002</v>
      </c>
      <c r="I83" s="616">
        <v>5.3</v>
      </c>
      <c r="J83" s="617">
        <f t="shared" si="21"/>
        <v>0.32608695652173914</v>
      </c>
      <c r="K83" s="618">
        <f t="shared" si="22"/>
        <v>0.33695652173913043</v>
      </c>
      <c r="L83" s="618">
        <f>T85/E83</f>
        <v>0.32608695652173914</v>
      </c>
      <c r="M83" s="620">
        <f>(E83-T83-T84-T85)/E83</f>
        <v>1.0869565217391304E-2</v>
      </c>
      <c r="N83" s="617">
        <v>0.85</v>
      </c>
      <c r="O83" s="620">
        <v>0.15</v>
      </c>
      <c r="P83" s="617">
        <v>0.25</v>
      </c>
      <c r="Q83" s="620">
        <v>0.75</v>
      </c>
      <c r="R83" s="623">
        <v>40787</v>
      </c>
      <c r="S83" s="624">
        <v>40817</v>
      </c>
      <c r="T83" s="625">
        <f t="shared" si="23"/>
        <v>30</v>
      </c>
    </row>
    <row r="84" spans="1:20" ht="9.9499999999999993" customHeight="1" x14ac:dyDescent="0.2">
      <c r="A84" s="649" t="s">
        <v>204</v>
      </c>
      <c r="B84" s="459" t="s">
        <v>83</v>
      </c>
      <c r="C84" s="650">
        <v>34.6</v>
      </c>
      <c r="D84" s="650">
        <v>78</v>
      </c>
      <c r="E84" s="459">
        <v>101</v>
      </c>
      <c r="F84" s="459">
        <v>993</v>
      </c>
      <c r="G84" s="95">
        <v>2066.1999999999998</v>
      </c>
      <c r="H84" s="95">
        <v>1990</v>
      </c>
      <c r="I84" s="651">
        <v>5.23</v>
      </c>
      <c r="J84" s="652">
        <f t="shared" si="21"/>
        <v>0.30693069306930693</v>
      </c>
      <c r="K84" s="653">
        <f t="shared" si="22"/>
        <v>0.29702970297029702</v>
      </c>
      <c r="L84" s="653">
        <f>T86/E84</f>
        <v>0.30693069306930693</v>
      </c>
      <c r="M84" s="654">
        <f>(E84-T84-T85-T86)/E84</f>
        <v>8.9108910891089105E-2</v>
      </c>
      <c r="N84" s="652">
        <v>0.85</v>
      </c>
      <c r="O84" s="654">
        <v>0.15</v>
      </c>
      <c r="P84" s="652">
        <v>0.25</v>
      </c>
      <c r="Q84" s="654">
        <v>0.75</v>
      </c>
      <c r="R84" s="655">
        <v>40817</v>
      </c>
      <c r="S84" s="656">
        <v>40848</v>
      </c>
      <c r="T84" s="657">
        <f t="shared" si="23"/>
        <v>31</v>
      </c>
    </row>
    <row r="85" spans="1:20" ht="9.9499999999999993" customHeight="1" x14ac:dyDescent="0.2">
      <c r="A85" s="612" t="s">
        <v>204</v>
      </c>
      <c r="B85" s="613" t="s">
        <v>84</v>
      </c>
      <c r="C85" s="614">
        <v>45.4</v>
      </c>
      <c r="D85" s="614">
        <v>84.9</v>
      </c>
      <c r="E85" s="613">
        <v>102</v>
      </c>
      <c r="F85" s="613">
        <v>935</v>
      </c>
      <c r="G85" s="615">
        <v>2346.9</v>
      </c>
      <c r="H85" s="615">
        <v>1999.47</v>
      </c>
      <c r="I85" s="616">
        <v>7.67</v>
      </c>
      <c r="J85" s="617">
        <f t="shared" si="21"/>
        <v>0.29411764705882354</v>
      </c>
      <c r="K85" s="618">
        <f t="shared" si="22"/>
        <v>0.30392156862745096</v>
      </c>
      <c r="L85" s="618">
        <f>T75/E85</f>
        <v>0.30392156862745096</v>
      </c>
      <c r="M85" s="620">
        <f>(E85-T85-T86-T75)/E85</f>
        <v>9.8039215686274508E-2</v>
      </c>
      <c r="N85" s="617">
        <v>0.85</v>
      </c>
      <c r="O85" s="620">
        <v>0.15</v>
      </c>
      <c r="P85" s="617">
        <v>0.25</v>
      </c>
      <c r="Q85" s="620">
        <v>0.75</v>
      </c>
      <c r="R85" s="623">
        <v>40848</v>
      </c>
      <c r="S85" s="624">
        <v>40878</v>
      </c>
      <c r="T85" s="625">
        <f t="shared" si="23"/>
        <v>30</v>
      </c>
    </row>
    <row r="86" spans="1:20" ht="9.9499999999999993" customHeight="1" thickBot="1" x14ac:dyDescent="0.25">
      <c r="A86" s="718" t="s">
        <v>204</v>
      </c>
      <c r="B86" s="719" t="s">
        <v>196</v>
      </c>
      <c r="C86" s="720">
        <v>46.2</v>
      </c>
      <c r="D86" s="720">
        <v>73.2</v>
      </c>
      <c r="E86" s="719">
        <v>107</v>
      </c>
      <c r="F86" s="719">
        <v>722</v>
      </c>
      <c r="G86" s="721">
        <v>2700.37</v>
      </c>
      <c r="H86" s="721">
        <v>1877.08</v>
      </c>
      <c r="I86" s="722">
        <v>9.02</v>
      </c>
      <c r="J86" s="723">
        <f t="shared" si="21"/>
        <v>0.28971962616822428</v>
      </c>
      <c r="K86" s="724">
        <f>T75/E86</f>
        <v>0.28971962616822428</v>
      </c>
      <c r="L86" s="724">
        <f>T76/E86</f>
        <v>0.26168224299065418</v>
      </c>
      <c r="M86" s="725">
        <f>(E86-T86-T75-T76)/E86</f>
        <v>0.15887850467289719</v>
      </c>
      <c r="N86" s="723">
        <v>0.85</v>
      </c>
      <c r="O86" s="725">
        <v>0.15</v>
      </c>
      <c r="P86" s="723">
        <v>0.25</v>
      </c>
      <c r="Q86" s="725">
        <v>0.75</v>
      </c>
      <c r="R86" s="726">
        <v>40878</v>
      </c>
      <c r="S86" s="727">
        <v>40909</v>
      </c>
      <c r="T86" s="728">
        <f t="shared" si="23"/>
        <v>31</v>
      </c>
    </row>
    <row r="87" spans="1:20" ht="9.9499999999999993" customHeight="1" x14ac:dyDescent="0.2">
      <c r="A87" s="658"/>
      <c r="B87" s="658"/>
      <c r="C87" s="659">
        <f>SUM(C75:C86)</f>
        <v>641.1</v>
      </c>
      <c r="D87" s="659">
        <f>SUM(D75:D86)</f>
        <v>641.1</v>
      </c>
      <c r="E87" s="658"/>
      <c r="F87" s="658"/>
      <c r="G87" s="658"/>
      <c r="H87" s="658"/>
      <c r="I87" s="660"/>
      <c r="J87" s="658"/>
      <c r="K87" s="658"/>
      <c r="L87" s="658"/>
      <c r="M87" s="658"/>
      <c r="N87" s="658"/>
      <c r="O87" s="658"/>
      <c r="P87" s="658"/>
      <c r="Q87" s="658"/>
      <c r="R87" s="658"/>
      <c r="S87" s="661"/>
      <c r="T87" s="658"/>
    </row>
    <row r="88" spans="1:20" ht="9.9499999999999993" customHeight="1" thickBot="1" x14ac:dyDescent="0.25"/>
    <row r="89" spans="1:20" ht="9.9499999999999993" customHeight="1" thickBot="1" x14ac:dyDescent="0.25">
      <c r="A89" s="627" t="s">
        <v>15</v>
      </c>
      <c r="B89" s="628" t="s">
        <v>197</v>
      </c>
      <c r="C89" s="628" t="s">
        <v>198</v>
      </c>
      <c r="D89" s="629" t="s">
        <v>98</v>
      </c>
      <c r="E89" s="628" t="s">
        <v>115</v>
      </c>
      <c r="F89" s="629" t="s">
        <v>199</v>
      </c>
      <c r="G89" s="628" t="s">
        <v>115</v>
      </c>
      <c r="H89" s="628" t="s">
        <v>198</v>
      </c>
      <c r="I89" s="628" t="s">
        <v>198</v>
      </c>
      <c r="J89" s="628" t="s">
        <v>199</v>
      </c>
      <c r="K89" s="628" t="s">
        <v>87</v>
      </c>
      <c r="L89" s="628" t="s">
        <v>200</v>
      </c>
      <c r="M89" s="628" t="s">
        <v>201</v>
      </c>
      <c r="N89" s="628" t="s">
        <v>86</v>
      </c>
      <c r="O89" s="628"/>
      <c r="P89" s="630" t="s">
        <v>202</v>
      </c>
    </row>
    <row r="90" spans="1:20" ht="9.9499999999999993" customHeight="1" x14ac:dyDescent="0.2">
      <c r="A90" s="586" t="s">
        <v>198</v>
      </c>
      <c r="B90" s="589">
        <f>C75*G75</f>
        <v>126495.106</v>
      </c>
      <c r="C90" s="589">
        <f>B90*J75</f>
        <v>39609.578646464652</v>
      </c>
      <c r="D90" s="589">
        <f>B90*K75</f>
        <v>35776.393616161615</v>
      </c>
      <c r="E90" s="589">
        <f>B90*L75</f>
        <v>39609.578646464652</v>
      </c>
      <c r="F90" s="589">
        <f>B90-C90-D90-E90</f>
        <v>11499.555090909082</v>
      </c>
      <c r="G90" s="589"/>
      <c r="H90" s="631"/>
      <c r="I90" s="631"/>
      <c r="J90" s="631"/>
      <c r="K90" s="631"/>
      <c r="L90" s="631"/>
      <c r="M90" s="631"/>
      <c r="N90" s="632"/>
      <c r="O90" s="631">
        <f t="shared" ref="O90:O101" si="25">SUM(C90:N90)</f>
        <v>126495.106</v>
      </c>
      <c r="P90" s="633">
        <f t="shared" ref="P90:P101" si="26">O90-B90</f>
        <v>0</v>
      </c>
    </row>
    <row r="91" spans="1:20" ht="9.9499999999999993" customHeight="1" x14ac:dyDescent="0.2">
      <c r="A91" s="612" t="s">
        <v>98</v>
      </c>
      <c r="B91" s="615">
        <f t="shared" ref="B91:B101" si="27">C76*G76</f>
        <v>106854.44</v>
      </c>
      <c r="C91" s="615"/>
      <c r="D91" s="615">
        <f>B91*J76</f>
        <v>32171.229247311829</v>
      </c>
      <c r="E91" s="615">
        <f>B91*K76</f>
        <v>35618.146666666667</v>
      </c>
      <c r="F91" s="615">
        <f>B91*L76</f>
        <v>34469.174193548388</v>
      </c>
      <c r="G91" s="615">
        <f>B91-D91-E91-F91</f>
        <v>4595.8898924731184</v>
      </c>
      <c r="H91" s="106"/>
      <c r="I91" s="106"/>
      <c r="J91" s="106"/>
      <c r="K91" s="106"/>
      <c r="L91" s="106"/>
      <c r="M91" s="106"/>
      <c r="N91" s="634"/>
      <c r="O91" s="106">
        <f t="shared" si="25"/>
        <v>106854.44</v>
      </c>
      <c r="P91" s="635">
        <f t="shared" si="26"/>
        <v>0</v>
      </c>
    </row>
    <row r="92" spans="1:20" ht="9.9499999999999993" customHeight="1" x14ac:dyDescent="0.2">
      <c r="A92" s="612" t="s">
        <v>115</v>
      </c>
      <c r="B92" s="615">
        <f t="shared" si="27"/>
        <v>138329.13999999998</v>
      </c>
      <c r="C92" s="615"/>
      <c r="D92" s="615"/>
      <c r="E92" s="615">
        <f>B92*J77</f>
        <v>48182.06</v>
      </c>
      <c r="F92" s="615">
        <f>B92*K77</f>
        <v>46627.799999999996</v>
      </c>
      <c r="G92" s="615">
        <f>B92-E92-F92</f>
        <v>43519.279999999992</v>
      </c>
      <c r="H92" s="106"/>
      <c r="I92" s="106"/>
      <c r="J92" s="106"/>
      <c r="K92" s="106"/>
      <c r="L92" s="106"/>
      <c r="M92" s="106"/>
      <c r="N92" s="634"/>
      <c r="O92" s="106">
        <f t="shared" si="25"/>
        <v>138329.13999999998</v>
      </c>
      <c r="P92" s="635">
        <f t="shared" si="26"/>
        <v>0</v>
      </c>
    </row>
    <row r="93" spans="1:20" ht="9.9499999999999993" customHeight="1" x14ac:dyDescent="0.2">
      <c r="A93" s="612" t="s">
        <v>199</v>
      </c>
      <c r="B93" s="615">
        <f t="shared" si="27"/>
        <v>90818.573000000004</v>
      </c>
      <c r="C93" s="615"/>
      <c r="D93" s="615"/>
      <c r="E93" s="615"/>
      <c r="F93" s="615">
        <f>B93*J78</f>
        <v>36327.429200000006</v>
      </c>
      <c r="G93" s="615">
        <f>B93*K78</f>
        <v>37538.343506666672</v>
      </c>
      <c r="H93" s="106">
        <f>B93-F93-G93</f>
        <v>16952.800293333326</v>
      </c>
      <c r="I93" s="106"/>
      <c r="J93" s="106"/>
      <c r="K93" s="106"/>
      <c r="L93" s="106"/>
      <c r="M93" s="106"/>
      <c r="N93" s="634"/>
      <c r="O93" s="106">
        <f t="shared" si="25"/>
        <v>90818.573000000004</v>
      </c>
      <c r="P93" s="635">
        <f t="shared" si="26"/>
        <v>0</v>
      </c>
      <c r="R93" s="729"/>
    </row>
    <row r="94" spans="1:20" ht="9.9499999999999993" customHeight="1" x14ac:dyDescent="0.2">
      <c r="A94" s="612" t="s">
        <v>115</v>
      </c>
      <c r="B94" s="615">
        <f t="shared" si="27"/>
        <v>121746.505</v>
      </c>
      <c r="C94" s="615"/>
      <c r="D94" s="615"/>
      <c r="E94" s="615"/>
      <c r="F94" s="615"/>
      <c r="G94" s="615">
        <f>B94*J79</f>
        <v>52418.634097222224</v>
      </c>
      <c r="H94" s="106">
        <f>B94*K79</f>
        <v>50727.710416666669</v>
      </c>
      <c r="I94" s="106">
        <f>B94-G94-H94</f>
        <v>18600.160486111112</v>
      </c>
      <c r="J94" s="106"/>
      <c r="K94" s="106"/>
      <c r="L94" s="106"/>
      <c r="M94" s="106"/>
      <c r="N94" s="634"/>
      <c r="O94" s="106">
        <f t="shared" si="25"/>
        <v>121746.505</v>
      </c>
      <c r="P94" s="635">
        <f t="shared" si="26"/>
        <v>0</v>
      </c>
    </row>
    <row r="95" spans="1:20" ht="9.9499999999999993" customHeight="1" x14ac:dyDescent="0.2">
      <c r="A95" s="612" t="s">
        <v>198</v>
      </c>
      <c r="B95" s="615">
        <f t="shared" si="27"/>
        <v>132725.44999999998</v>
      </c>
      <c r="C95" s="615"/>
      <c r="D95" s="615"/>
      <c r="E95" s="615"/>
      <c r="F95" s="615"/>
      <c r="G95" s="615"/>
      <c r="H95" s="106">
        <f>B95*J80</f>
        <v>56081.176056338023</v>
      </c>
      <c r="I95" s="106">
        <f>B95*K80</f>
        <v>57950.548591549283</v>
      </c>
      <c r="J95" s="106">
        <f>B95-H95-I95</f>
        <v>18693.725352112677</v>
      </c>
      <c r="K95" s="106"/>
      <c r="L95" s="106"/>
      <c r="M95" s="106"/>
      <c r="N95" s="634"/>
      <c r="O95" s="106">
        <f t="shared" si="25"/>
        <v>132725.44999999998</v>
      </c>
      <c r="P95" s="635">
        <f t="shared" si="26"/>
        <v>0</v>
      </c>
    </row>
    <row r="96" spans="1:20" ht="9.9499999999999993" customHeight="1" x14ac:dyDescent="0.2">
      <c r="A96" s="612" t="s">
        <v>198</v>
      </c>
      <c r="B96" s="615">
        <f t="shared" si="27"/>
        <v>160337.1</v>
      </c>
      <c r="C96" s="615"/>
      <c r="D96" s="615"/>
      <c r="E96" s="615"/>
      <c r="F96" s="615"/>
      <c r="G96" s="615"/>
      <c r="H96" s="106"/>
      <c r="I96" s="106">
        <f>B96*J81</f>
        <v>65400.659210526319</v>
      </c>
      <c r="J96" s="106">
        <f>B96*K81</f>
        <v>65400.659210526319</v>
      </c>
      <c r="K96" s="106">
        <f>B96-I96-J96</f>
        <v>29535.781578947361</v>
      </c>
      <c r="L96" s="106"/>
      <c r="M96" s="106"/>
      <c r="N96" s="634"/>
      <c r="O96" s="106">
        <f t="shared" si="25"/>
        <v>160337.1</v>
      </c>
      <c r="P96" s="635">
        <f t="shared" si="26"/>
        <v>0</v>
      </c>
    </row>
    <row r="97" spans="1:18" ht="9.9499999999999993" customHeight="1" x14ac:dyDescent="0.2">
      <c r="A97" s="612" t="s">
        <v>199</v>
      </c>
      <c r="B97" s="615">
        <f t="shared" si="27"/>
        <v>236813.652</v>
      </c>
      <c r="C97" s="615"/>
      <c r="D97" s="615"/>
      <c r="E97" s="615"/>
      <c r="F97" s="615"/>
      <c r="G97" s="615"/>
      <c r="H97" s="106"/>
      <c r="I97" s="106"/>
      <c r="J97" s="106">
        <f>B97*J82</f>
        <v>91765.290150000001</v>
      </c>
      <c r="K97" s="106">
        <f>B97*K82</f>
        <v>88805.119500000001</v>
      </c>
      <c r="L97" s="106">
        <f>B97-J97-K97</f>
        <v>56243.242349999986</v>
      </c>
      <c r="M97" s="106"/>
      <c r="N97" s="634"/>
      <c r="O97" s="106">
        <f t="shared" si="25"/>
        <v>236813.65199999997</v>
      </c>
      <c r="P97" s="635">
        <f t="shared" si="26"/>
        <v>0</v>
      </c>
    </row>
    <row r="98" spans="1:18" ht="9.9499999999999993" customHeight="1" x14ac:dyDescent="0.2">
      <c r="A98" s="612" t="s">
        <v>87</v>
      </c>
      <c r="B98" s="615">
        <f t="shared" si="27"/>
        <v>204726.81599999999</v>
      </c>
      <c r="C98" s="615"/>
      <c r="D98" s="615"/>
      <c r="E98" s="615"/>
      <c r="F98" s="615"/>
      <c r="G98" s="615"/>
      <c r="H98" s="106"/>
      <c r="I98" s="106"/>
      <c r="J98" s="106"/>
      <c r="K98" s="106">
        <f>B98*J83</f>
        <v>66758.744347826083</v>
      </c>
      <c r="L98" s="106">
        <f>B98*K83</f>
        <v>68984.035826086954</v>
      </c>
      <c r="M98" s="106">
        <f>B98*L83</f>
        <v>66758.744347826083</v>
      </c>
      <c r="N98" s="106">
        <f>B98-K98-L98-M98</f>
        <v>2225.2914782608714</v>
      </c>
      <c r="O98" s="106">
        <f t="shared" si="25"/>
        <v>204726.81599999999</v>
      </c>
      <c r="P98" s="635">
        <f t="shared" si="26"/>
        <v>0</v>
      </c>
      <c r="Q98" s="636"/>
      <c r="R98" s="636"/>
    </row>
    <row r="99" spans="1:18" ht="9.9499999999999993" customHeight="1" x14ac:dyDescent="0.2">
      <c r="A99" s="612" t="s">
        <v>200</v>
      </c>
      <c r="B99" s="615">
        <f t="shared" si="27"/>
        <v>71490.51999999999</v>
      </c>
      <c r="C99" s="615">
        <f>B99-L99-M99-N99</f>
        <v>6370.4423762376282</v>
      </c>
      <c r="D99" s="615"/>
      <c r="E99" s="615"/>
      <c r="F99" s="615"/>
      <c r="G99" s="615"/>
      <c r="H99" s="106"/>
      <c r="I99" s="106"/>
      <c r="J99" s="106"/>
      <c r="K99" s="106"/>
      <c r="L99" s="106">
        <f>B99*J84</f>
        <v>21942.634851485145</v>
      </c>
      <c r="M99" s="106">
        <f>B99*K84</f>
        <v>21234.807920792075</v>
      </c>
      <c r="N99" s="106">
        <f>B99*L84</f>
        <v>21942.634851485145</v>
      </c>
      <c r="O99" s="106">
        <f t="shared" si="25"/>
        <v>71490.51999999999</v>
      </c>
      <c r="P99" s="635">
        <f t="shared" si="26"/>
        <v>0</v>
      </c>
      <c r="Q99" s="636"/>
      <c r="R99" s="636"/>
    </row>
    <row r="100" spans="1:18" ht="9.9499999999999993" customHeight="1" x14ac:dyDescent="0.2">
      <c r="A100" s="612" t="s">
        <v>201</v>
      </c>
      <c r="B100" s="615">
        <f t="shared" si="27"/>
        <v>106549.26</v>
      </c>
      <c r="C100" s="615">
        <f>B100*L85</f>
        <v>32382.618235294114</v>
      </c>
      <c r="D100" s="615">
        <f>B100-C100-M100-N100</f>
        <v>10446.005882352951</v>
      </c>
      <c r="E100" s="615"/>
      <c r="F100" s="615"/>
      <c r="G100" s="615"/>
      <c r="H100" s="106"/>
      <c r="I100" s="106"/>
      <c r="J100" s="106"/>
      <c r="K100" s="106"/>
      <c r="L100" s="106"/>
      <c r="M100" s="106">
        <f>B100*J85</f>
        <v>31338.017647058823</v>
      </c>
      <c r="N100" s="106">
        <f>B100*K85</f>
        <v>32382.618235294114</v>
      </c>
      <c r="O100" s="106">
        <f t="shared" si="25"/>
        <v>106549.26</v>
      </c>
      <c r="P100" s="635">
        <f t="shared" si="26"/>
        <v>0</v>
      </c>
      <c r="Q100" s="636"/>
      <c r="R100" s="636"/>
    </row>
    <row r="101" spans="1:18" ht="9.9499999999999993" customHeight="1" thickBot="1" x14ac:dyDescent="0.25">
      <c r="A101" s="637" t="s">
        <v>86</v>
      </c>
      <c r="B101" s="638">
        <f t="shared" si="27"/>
        <v>124757.094</v>
      </c>
      <c r="C101" s="638">
        <f>B101*K86</f>
        <v>36144.578635514015</v>
      </c>
      <c r="D101" s="638">
        <f>B101*L86</f>
        <v>32646.716186915884</v>
      </c>
      <c r="E101" s="638">
        <f>B101-C101-D101-N101</f>
        <v>19821.220542056079</v>
      </c>
      <c r="F101" s="638"/>
      <c r="G101" s="638"/>
      <c r="H101" s="639"/>
      <c r="I101" s="639"/>
      <c r="J101" s="639"/>
      <c r="K101" s="639"/>
      <c r="L101" s="639"/>
      <c r="M101" s="639"/>
      <c r="N101" s="639">
        <f>B101*J86</f>
        <v>36144.578635514015</v>
      </c>
      <c r="O101" s="639">
        <f t="shared" si="25"/>
        <v>124757.094</v>
      </c>
      <c r="P101" s="640">
        <f t="shared" si="26"/>
        <v>0</v>
      </c>
      <c r="Q101" s="636"/>
      <c r="R101" s="636"/>
    </row>
    <row r="102" spans="1:18" ht="9.9499999999999993" customHeight="1" x14ac:dyDescent="0.2">
      <c r="B102" s="641"/>
      <c r="C102" s="641">
        <f t="shared" ref="C102:N102" si="28">SUM(C90:C101)</f>
        <v>114507.2178935104</v>
      </c>
      <c r="D102" s="641">
        <f t="shared" si="28"/>
        <v>111040.34493274229</v>
      </c>
      <c r="E102" s="641">
        <f t="shared" si="28"/>
        <v>143231.0058551874</v>
      </c>
      <c r="F102" s="641">
        <f t="shared" si="28"/>
        <v>128923.95848445749</v>
      </c>
      <c r="G102" s="641">
        <f t="shared" si="28"/>
        <v>138072.14749636198</v>
      </c>
      <c r="H102" s="641">
        <f t="shared" si="28"/>
        <v>123761.68676633803</v>
      </c>
      <c r="I102" s="641">
        <f t="shared" si="28"/>
        <v>141951.36828818673</v>
      </c>
      <c r="J102" s="641">
        <f t="shared" si="28"/>
        <v>175859.67471263901</v>
      </c>
      <c r="K102" s="641">
        <f t="shared" si="28"/>
        <v>185099.64542677344</v>
      </c>
      <c r="L102" s="641">
        <f t="shared" si="28"/>
        <v>147169.9130275721</v>
      </c>
      <c r="M102" s="641">
        <f t="shared" si="28"/>
        <v>119331.56991567698</v>
      </c>
      <c r="N102" s="641">
        <f t="shared" si="28"/>
        <v>92695.123200554139</v>
      </c>
      <c r="O102" s="636"/>
      <c r="P102" s="636"/>
      <c r="Q102" s="636"/>
      <c r="R102" s="636"/>
    </row>
    <row r="103" spans="1:18" ht="9.9499999999999993" customHeight="1" thickBot="1" x14ac:dyDescent="0.25">
      <c r="B103" s="641"/>
    </row>
    <row r="104" spans="1:18" ht="9.9499999999999993" customHeight="1" thickBot="1" x14ac:dyDescent="0.25">
      <c r="A104" s="642" t="s">
        <v>12</v>
      </c>
      <c r="B104" s="643" t="s">
        <v>197</v>
      </c>
      <c r="C104" s="643" t="s">
        <v>198</v>
      </c>
      <c r="D104" s="643" t="s">
        <v>98</v>
      </c>
      <c r="E104" s="643" t="s">
        <v>115</v>
      </c>
      <c r="F104" s="643" t="s">
        <v>199</v>
      </c>
      <c r="G104" s="643" t="s">
        <v>115</v>
      </c>
      <c r="H104" s="643" t="s">
        <v>198</v>
      </c>
      <c r="I104" s="643" t="s">
        <v>198</v>
      </c>
      <c r="J104" s="643" t="s">
        <v>199</v>
      </c>
      <c r="K104" s="643" t="s">
        <v>87</v>
      </c>
      <c r="L104" s="643" t="s">
        <v>200</v>
      </c>
      <c r="M104" s="643" t="s">
        <v>201</v>
      </c>
      <c r="N104" s="643" t="s">
        <v>86</v>
      </c>
      <c r="O104" s="643"/>
      <c r="P104" s="644" t="s">
        <v>202</v>
      </c>
    </row>
    <row r="105" spans="1:18" ht="9.9499999999999993" customHeight="1" x14ac:dyDescent="0.2">
      <c r="A105" s="586" t="s">
        <v>198</v>
      </c>
      <c r="B105" s="589">
        <f>D75*H75</f>
        <v>85181.558000000005</v>
      </c>
      <c r="C105" s="589">
        <f>B105*N75</f>
        <v>72404.324300000007</v>
      </c>
      <c r="D105" s="589">
        <f>B105-C105</f>
        <v>12777.233699999997</v>
      </c>
      <c r="E105" s="589"/>
      <c r="F105" s="589"/>
      <c r="G105" s="589"/>
      <c r="H105" s="631"/>
      <c r="I105" s="631"/>
      <c r="J105" s="631"/>
      <c r="K105" s="631"/>
      <c r="L105" s="631"/>
      <c r="M105" s="631"/>
      <c r="N105" s="631"/>
      <c r="O105" s="631">
        <f t="shared" ref="O105:O116" si="29">SUM(C105:N105)</f>
        <v>85181.558000000005</v>
      </c>
      <c r="P105" s="633">
        <f t="shared" ref="P105:P116" si="30">O105-B105</f>
        <v>0</v>
      </c>
    </row>
    <row r="106" spans="1:18" ht="9.9499999999999993" customHeight="1" x14ac:dyDescent="0.2">
      <c r="A106" s="612" t="s">
        <v>98</v>
      </c>
      <c r="B106" s="615">
        <f t="shared" ref="B106:B116" si="31">D76*H76</f>
        <v>92092.000000000015</v>
      </c>
      <c r="C106" s="615"/>
      <c r="D106" s="615">
        <f>B106*N76</f>
        <v>78278.200000000012</v>
      </c>
      <c r="E106" s="615">
        <f>B106-D106</f>
        <v>13813.800000000003</v>
      </c>
      <c r="F106" s="615"/>
      <c r="G106" s="615"/>
      <c r="H106" s="106"/>
      <c r="I106" s="106"/>
      <c r="J106" s="106"/>
      <c r="K106" s="106"/>
      <c r="L106" s="106"/>
      <c r="M106" s="106"/>
      <c r="N106" s="106"/>
      <c r="O106" s="106">
        <f t="shared" si="29"/>
        <v>92092.000000000015</v>
      </c>
      <c r="P106" s="635">
        <f t="shared" si="30"/>
        <v>0</v>
      </c>
    </row>
    <row r="107" spans="1:18" ht="9.9499999999999993" customHeight="1" x14ac:dyDescent="0.2">
      <c r="A107" s="612" t="s">
        <v>115</v>
      </c>
      <c r="B107" s="615">
        <f t="shared" si="31"/>
        <v>166969.83599999998</v>
      </c>
      <c r="C107" s="615"/>
      <c r="D107" s="615"/>
      <c r="E107" s="615">
        <f>B107*N77</f>
        <v>141924.36059999999</v>
      </c>
      <c r="F107" s="615">
        <f>B107-E107</f>
        <v>25045.475399999996</v>
      </c>
      <c r="G107" s="615"/>
      <c r="H107" s="106"/>
      <c r="I107" s="106"/>
      <c r="J107" s="106"/>
      <c r="K107" s="106"/>
      <c r="L107" s="106"/>
      <c r="M107" s="106"/>
      <c r="N107" s="106"/>
      <c r="O107" s="106">
        <f t="shared" si="29"/>
        <v>166969.83599999998</v>
      </c>
      <c r="P107" s="635">
        <f t="shared" si="30"/>
        <v>0</v>
      </c>
    </row>
    <row r="108" spans="1:18" ht="9.9499999999999993" customHeight="1" x14ac:dyDescent="0.2">
      <c r="A108" s="612" t="s">
        <v>199</v>
      </c>
      <c r="B108" s="615">
        <f t="shared" si="31"/>
        <v>133602.777</v>
      </c>
      <c r="C108" s="615"/>
      <c r="D108" s="615"/>
      <c r="E108" s="615"/>
      <c r="F108" s="615">
        <f>B108*N78</f>
        <v>113562.36044999999</v>
      </c>
      <c r="G108" s="615">
        <f>B108-F108</f>
        <v>20040.416550000009</v>
      </c>
      <c r="H108" s="106"/>
      <c r="I108" s="106"/>
      <c r="J108" s="106"/>
      <c r="K108" s="106"/>
      <c r="L108" s="106"/>
      <c r="M108" s="106"/>
      <c r="N108" s="106"/>
      <c r="O108" s="106">
        <f t="shared" si="29"/>
        <v>133602.777</v>
      </c>
      <c r="P108" s="635">
        <f t="shared" si="30"/>
        <v>0</v>
      </c>
    </row>
    <row r="109" spans="1:18" ht="9.9499999999999993" customHeight="1" x14ac:dyDescent="0.2">
      <c r="A109" s="612" t="s">
        <v>115</v>
      </c>
      <c r="B109" s="615">
        <f t="shared" si="31"/>
        <v>96433.271999999997</v>
      </c>
      <c r="C109" s="615"/>
      <c r="D109" s="615"/>
      <c r="E109" s="615"/>
      <c r="F109" s="615"/>
      <c r="G109" s="615">
        <f>B109*N79</f>
        <v>81968.281199999998</v>
      </c>
      <c r="H109" s="106">
        <f>B109-G109</f>
        <v>14464.9908</v>
      </c>
      <c r="I109" s="106"/>
      <c r="J109" s="106"/>
      <c r="K109" s="106"/>
      <c r="L109" s="106"/>
      <c r="M109" s="106"/>
      <c r="N109" s="106"/>
      <c r="O109" s="106">
        <f t="shared" si="29"/>
        <v>96433.271999999997</v>
      </c>
      <c r="P109" s="635">
        <f t="shared" si="30"/>
        <v>0</v>
      </c>
    </row>
    <row r="110" spans="1:18" ht="9.9499999999999993" customHeight="1" x14ac:dyDescent="0.2">
      <c r="A110" s="612" t="s">
        <v>198</v>
      </c>
      <c r="B110" s="615">
        <f t="shared" si="31"/>
        <v>112827.72</v>
      </c>
      <c r="C110" s="615"/>
      <c r="D110" s="615"/>
      <c r="E110" s="615"/>
      <c r="F110" s="615"/>
      <c r="G110" s="615"/>
      <c r="H110" s="106">
        <f>B110*N80</f>
        <v>95903.562000000005</v>
      </c>
      <c r="I110" s="106">
        <f>B110-H110</f>
        <v>16924.157999999996</v>
      </c>
      <c r="J110" s="106"/>
      <c r="K110" s="106"/>
      <c r="L110" s="106"/>
      <c r="M110" s="106"/>
      <c r="N110" s="106"/>
      <c r="O110" s="106">
        <f t="shared" si="29"/>
        <v>112827.72</v>
      </c>
      <c r="P110" s="635">
        <f t="shared" si="30"/>
        <v>0</v>
      </c>
    </row>
    <row r="111" spans="1:18" ht="9.9499999999999993" customHeight="1" x14ac:dyDescent="0.2">
      <c r="A111" s="612" t="s">
        <v>198</v>
      </c>
      <c r="B111" s="615">
        <f t="shared" si="31"/>
        <v>108007.05299999999</v>
      </c>
      <c r="C111" s="615"/>
      <c r="D111" s="615"/>
      <c r="E111" s="615"/>
      <c r="F111" s="615"/>
      <c r="G111" s="615"/>
      <c r="H111" s="106"/>
      <c r="I111" s="106">
        <f>B111*N81</f>
        <v>91805.995049999983</v>
      </c>
      <c r="J111" s="106">
        <f>B111-I111</f>
        <v>16201.057950000002</v>
      </c>
      <c r="K111" s="106"/>
      <c r="L111" s="106"/>
      <c r="M111" s="106"/>
      <c r="N111" s="106"/>
      <c r="O111" s="106">
        <f t="shared" si="29"/>
        <v>108007.05299999999</v>
      </c>
      <c r="P111" s="635">
        <f t="shared" si="30"/>
        <v>0</v>
      </c>
    </row>
    <row r="112" spans="1:18" ht="9.9499999999999993" customHeight="1" x14ac:dyDescent="0.2">
      <c r="A112" s="612" t="s">
        <v>199</v>
      </c>
      <c r="B112" s="615">
        <f t="shared" si="31"/>
        <v>76605.899999999994</v>
      </c>
      <c r="C112" s="615"/>
      <c r="D112" s="615"/>
      <c r="E112" s="615"/>
      <c r="F112" s="615"/>
      <c r="G112" s="615"/>
      <c r="H112" s="106"/>
      <c r="I112" s="106"/>
      <c r="J112" s="106">
        <f>B112*N82</f>
        <v>65115.014999999992</v>
      </c>
      <c r="K112" s="106">
        <f>B112-J112</f>
        <v>11490.885000000002</v>
      </c>
      <c r="L112" s="106"/>
      <c r="M112" s="106"/>
      <c r="N112" s="106"/>
      <c r="O112" s="106">
        <f t="shared" si="29"/>
        <v>76605.899999999994</v>
      </c>
      <c r="P112" s="635">
        <f t="shared" si="30"/>
        <v>0</v>
      </c>
    </row>
    <row r="113" spans="1:16" ht="9.9499999999999993" customHeight="1" x14ac:dyDescent="0.2">
      <c r="A113" s="612" t="s">
        <v>87</v>
      </c>
      <c r="B113" s="615">
        <f t="shared" si="31"/>
        <v>88738.44</v>
      </c>
      <c r="C113" s="615"/>
      <c r="D113" s="615"/>
      <c r="E113" s="615"/>
      <c r="F113" s="615"/>
      <c r="G113" s="615"/>
      <c r="H113" s="106"/>
      <c r="I113" s="106"/>
      <c r="J113" s="106"/>
      <c r="K113" s="106">
        <f>B113*N83</f>
        <v>75427.673999999999</v>
      </c>
      <c r="L113" s="106">
        <f>B113-K113</f>
        <v>13310.766000000003</v>
      </c>
      <c r="M113" s="106"/>
      <c r="N113" s="106"/>
      <c r="O113" s="106">
        <f t="shared" si="29"/>
        <v>88738.44</v>
      </c>
      <c r="P113" s="635">
        <f t="shared" si="30"/>
        <v>0</v>
      </c>
    </row>
    <row r="114" spans="1:16" ht="9.9499999999999993" customHeight="1" x14ac:dyDescent="0.2">
      <c r="A114" s="612" t="s">
        <v>200</v>
      </c>
      <c r="B114" s="615">
        <f t="shared" si="31"/>
        <v>155220</v>
      </c>
      <c r="C114" s="615"/>
      <c r="D114" s="615"/>
      <c r="E114" s="615"/>
      <c r="F114" s="615"/>
      <c r="G114" s="615"/>
      <c r="H114" s="106"/>
      <c r="I114" s="106"/>
      <c r="J114" s="106"/>
      <c r="K114" s="106"/>
      <c r="L114" s="106">
        <f>B114*N84</f>
        <v>131937</v>
      </c>
      <c r="M114" s="106">
        <f>B114-L114</f>
        <v>23283</v>
      </c>
      <c r="N114" s="106"/>
      <c r="O114" s="106">
        <f t="shared" si="29"/>
        <v>155220</v>
      </c>
      <c r="P114" s="635">
        <f t="shared" si="30"/>
        <v>0</v>
      </c>
    </row>
    <row r="115" spans="1:16" ht="9.9499999999999993" customHeight="1" x14ac:dyDescent="0.2">
      <c r="A115" s="612" t="s">
        <v>201</v>
      </c>
      <c r="B115" s="615">
        <f t="shared" si="31"/>
        <v>169755.00300000003</v>
      </c>
      <c r="C115" s="615"/>
      <c r="D115" s="615"/>
      <c r="E115" s="615"/>
      <c r="F115" s="615"/>
      <c r="G115" s="615"/>
      <c r="H115" s="106"/>
      <c r="I115" s="106"/>
      <c r="J115" s="106"/>
      <c r="K115" s="106"/>
      <c r="L115" s="106"/>
      <c r="M115" s="106">
        <f>B115*N85</f>
        <v>144291.75255</v>
      </c>
      <c r="N115" s="106">
        <f>B115-M115</f>
        <v>25463.250450000021</v>
      </c>
      <c r="O115" s="106">
        <f t="shared" si="29"/>
        <v>169755.00300000003</v>
      </c>
      <c r="P115" s="635">
        <f t="shared" si="30"/>
        <v>0</v>
      </c>
    </row>
    <row r="116" spans="1:16" ht="9.9499999999999993" customHeight="1" thickBot="1" x14ac:dyDescent="0.25">
      <c r="A116" s="637" t="s">
        <v>86</v>
      </c>
      <c r="B116" s="638">
        <f t="shared" si="31"/>
        <v>137402.25599999999</v>
      </c>
      <c r="C116" s="638">
        <f>B116-N116</f>
        <v>20610.338400000008</v>
      </c>
      <c r="D116" s="638"/>
      <c r="E116" s="638"/>
      <c r="F116" s="638"/>
      <c r="G116" s="638"/>
      <c r="H116" s="639"/>
      <c r="I116" s="639"/>
      <c r="J116" s="639"/>
      <c r="K116" s="639"/>
      <c r="L116" s="639"/>
      <c r="M116" s="639"/>
      <c r="N116" s="639">
        <f>B116*N86</f>
        <v>116791.91759999999</v>
      </c>
      <c r="O116" s="639">
        <f t="shared" si="29"/>
        <v>137402.25599999999</v>
      </c>
      <c r="P116" s="640">
        <f t="shared" si="30"/>
        <v>0</v>
      </c>
    </row>
    <row r="117" spans="1:16" ht="9.9499999999999993" customHeight="1" x14ac:dyDescent="0.2">
      <c r="B117" s="641"/>
      <c r="C117" s="641">
        <f t="shared" ref="C117:N117" si="32">SUM(C105:C116)</f>
        <v>93014.662700000015</v>
      </c>
      <c r="D117" s="641">
        <f t="shared" si="32"/>
        <v>91055.433700000009</v>
      </c>
      <c r="E117" s="641">
        <f t="shared" si="32"/>
        <v>155738.1606</v>
      </c>
      <c r="F117" s="641">
        <f t="shared" si="32"/>
        <v>138607.83584999997</v>
      </c>
      <c r="G117" s="641">
        <f t="shared" si="32"/>
        <v>102008.69775000001</v>
      </c>
      <c r="H117" s="641">
        <f t="shared" si="32"/>
        <v>110368.5528</v>
      </c>
      <c r="I117" s="641">
        <f t="shared" si="32"/>
        <v>108730.15304999998</v>
      </c>
      <c r="J117" s="641">
        <f t="shared" si="32"/>
        <v>81316.072950000002</v>
      </c>
      <c r="K117" s="641">
        <f t="shared" si="32"/>
        <v>86918.559000000008</v>
      </c>
      <c r="L117" s="641">
        <f t="shared" si="32"/>
        <v>145247.766</v>
      </c>
      <c r="M117" s="641">
        <f t="shared" si="32"/>
        <v>167574.75255</v>
      </c>
      <c r="N117" s="641">
        <f t="shared" si="32"/>
        <v>142255.16805000001</v>
      </c>
      <c r="O117" s="636"/>
      <c r="P117" s="636"/>
    </row>
    <row r="118" spans="1:16" ht="9.9499999999999993" customHeight="1" thickBot="1" x14ac:dyDescent="0.25"/>
    <row r="119" spans="1:16" ht="9.9499999999999993" customHeight="1" thickBot="1" x14ac:dyDescent="0.25">
      <c r="A119" s="645" t="s">
        <v>179</v>
      </c>
      <c r="B119" s="646" t="s">
        <v>197</v>
      </c>
      <c r="C119" s="646" t="s">
        <v>198</v>
      </c>
      <c r="D119" s="647" t="s">
        <v>98</v>
      </c>
      <c r="E119" s="646" t="s">
        <v>115</v>
      </c>
      <c r="F119" s="647" t="s">
        <v>199</v>
      </c>
      <c r="G119" s="646" t="s">
        <v>115</v>
      </c>
      <c r="H119" s="646" t="s">
        <v>198</v>
      </c>
      <c r="I119" s="646" t="s">
        <v>198</v>
      </c>
      <c r="J119" s="646" t="s">
        <v>199</v>
      </c>
      <c r="K119" s="646" t="s">
        <v>87</v>
      </c>
      <c r="L119" s="646" t="s">
        <v>200</v>
      </c>
      <c r="M119" s="646" t="s">
        <v>201</v>
      </c>
      <c r="N119" s="646" t="s">
        <v>86</v>
      </c>
      <c r="O119" s="646"/>
      <c r="P119" s="648"/>
    </row>
    <row r="120" spans="1:16" ht="9.9499999999999993" customHeight="1" x14ac:dyDescent="0.2">
      <c r="A120" s="586" t="s">
        <v>198</v>
      </c>
      <c r="B120" s="589">
        <f>D75*F75*I75</f>
        <v>131515.74800000002</v>
      </c>
      <c r="C120" s="589"/>
      <c r="D120" s="589">
        <f>B120*P75</f>
        <v>32878.937000000005</v>
      </c>
      <c r="E120" s="589">
        <f>B120-D120</f>
        <v>98636.811000000016</v>
      </c>
      <c r="F120" s="589"/>
      <c r="G120" s="589"/>
      <c r="H120" s="631"/>
      <c r="I120" s="631"/>
      <c r="J120" s="631"/>
      <c r="K120" s="631"/>
      <c r="L120" s="631"/>
      <c r="M120" s="631"/>
      <c r="N120" s="631"/>
      <c r="O120" s="631">
        <f t="shared" ref="O120:O131" si="33">SUM(C120:N120)</f>
        <v>131515.74800000002</v>
      </c>
      <c r="P120" s="633">
        <f t="shared" ref="P120:P131" si="34">O120-B120</f>
        <v>0</v>
      </c>
    </row>
    <row r="121" spans="1:16" ht="9.9499999999999993" customHeight="1" x14ac:dyDescent="0.2">
      <c r="A121" s="612" t="s">
        <v>98</v>
      </c>
      <c r="B121" s="615">
        <f>D76*F76*I76</f>
        <v>176492.70800000004</v>
      </c>
      <c r="C121" s="615"/>
      <c r="D121" s="615"/>
      <c r="E121" s="615">
        <f>B121*P76</f>
        <v>44123.177000000011</v>
      </c>
      <c r="F121" s="615">
        <f>B121-E121</f>
        <v>132369.53100000002</v>
      </c>
      <c r="G121" s="615"/>
      <c r="H121" s="106"/>
      <c r="I121" s="106"/>
      <c r="J121" s="106"/>
      <c r="K121" s="106"/>
      <c r="L121" s="106"/>
      <c r="M121" s="106"/>
      <c r="N121" s="106"/>
      <c r="O121" s="106">
        <f t="shared" si="33"/>
        <v>176492.70800000004</v>
      </c>
      <c r="P121" s="635">
        <f t="shared" si="34"/>
        <v>0</v>
      </c>
    </row>
    <row r="122" spans="1:16" ht="9.9499999999999993" customHeight="1" x14ac:dyDescent="0.2">
      <c r="A122" s="612" t="s">
        <v>115</v>
      </c>
      <c r="B122" s="615">
        <f t="shared" ref="B122:B130" si="35">D77*F77*I77</f>
        <v>301889.67599999998</v>
      </c>
      <c r="C122" s="615"/>
      <c r="D122" s="615"/>
      <c r="E122" s="615"/>
      <c r="F122" s="615">
        <f>B122*P77</f>
        <v>75472.418999999994</v>
      </c>
      <c r="G122" s="615">
        <f>B122-F122</f>
        <v>226417.25699999998</v>
      </c>
      <c r="H122" s="106"/>
      <c r="I122" s="106"/>
      <c r="J122" s="106"/>
      <c r="K122" s="106"/>
      <c r="L122" s="106"/>
      <c r="M122" s="106"/>
      <c r="N122" s="106"/>
      <c r="O122" s="106">
        <f t="shared" si="33"/>
        <v>301889.67599999998</v>
      </c>
      <c r="P122" s="635">
        <f t="shared" si="34"/>
        <v>0</v>
      </c>
    </row>
    <row r="123" spans="1:16" ht="9.9499999999999993" customHeight="1" x14ac:dyDescent="0.2">
      <c r="A123" s="612" t="s">
        <v>199</v>
      </c>
      <c r="B123" s="615">
        <f t="shared" si="35"/>
        <v>306117.06299999997</v>
      </c>
      <c r="C123" s="615"/>
      <c r="D123" s="615"/>
      <c r="E123" s="615"/>
      <c r="F123" s="615"/>
      <c r="G123" s="615">
        <f>B123*P78</f>
        <v>76529.265749999991</v>
      </c>
      <c r="H123" s="106">
        <f>B123-G123</f>
        <v>229587.79724999997</v>
      </c>
      <c r="I123" s="106"/>
      <c r="J123" s="106"/>
      <c r="K123" s="106"/>
      <c r="L123" s="106"/>
      <c r="M123" s="106"/>
      <c r="N123" s="106"/>
      <c r="O123" s="106">
        <f t="shared" si="33"/>
        <v>306117.06299999997</v>
      </c>
      <c r="P123" s="635">
        <f t="shared" si="34"/>
        <v>0</v>
      </c>
    </row>
    <row r="124" spans="1:16" ht="9.9499999999999993" customHeight="1" x14ac:dyDescent="0.2">
      <c r="A124" s="612" t="s">
        <v>115</v>
      </c>
      <c r="B124" s="615">
        <f t="shared" si="35"/>
        <v>294622.78799999994</v>
      </c>
      <c r="C124" s="615"/>
      <c r="D124" s="615"/>
      <c r="E124" s="615"/>
      <c r="F124" s="615"/>
      <c r="G124" s="615"/>
      <c r="H124" s="106">
        <f>B124*P79</f>
        <v>73655.696999999986</v>
      </c>
      <c r="I124" s="106">
        <f>B124-H124</f>
        <v>220967.09099999996</v>
      </c>
      <c r="J124" s="106"/>
      <c r="K124" s="106"/>
      <c r="L124" s="106"/>
      <c r="M124" s="106"/>
      <c r="N124" s="106"/>
      <c r="O124" s="106">
        <f t="shared" si="33"/>
        <v>294622.78799999994</v>
      </c>
      <c r="P124" s="635">
        <f t="shared" si="34"/>
        <v>0</v>
      </c>
    </row>
    <row r="125" spans="1:16" ht="9.9499999999999993" customHeight="1" x14ac:dyDescent="0.2">
      <c r="A125" s="612" t="s">
        <v>198</v>
      </c>
      <c r="B125" s="615">
        <f t="shared" si="35"/>
        <v>406078.95999999996</v>
      </c>
      <c r="C125" s="615"/>
      <c r="D125" s="615"/>
      <c r="E125" s="615"/>
      <c r="F125" s="615"/>
      <c r="G125" s="615"/>
      <c r="H125" s="106"/>
      <c r="I125" s="106">
        <f>B125*P80</f>
        <v>101519.73999999999</v>
      </c>
      <c r="J125" s="106">
        <f>B125-I125</f>
        <v>304559.21999999997</v>
      </c>
      <c r="K125" s="106"/>
      <c r="L125" s="106"/>
      <c r="M125" s="106"/>
      <c r="N125" s="106"/>
      <c r="O125" s="106">
        <f t="shared" si="33"/>
        <v>406078.95999999996</v>
      </c>
      <c r="P125" s="635">
        <f t="shared" si="34"/>
        <v>0</v>
      </c>
    </row>
    <row r="126" spans="1:16" ht="9.9499999999999993" customHeight="1" x14ac:dyDescent="0.2">
      <c r="A126" s="612" t="s">
        <v>198</v>
      </c>
      <c r="B126" s="615">
        <f t="shared" si="35"/>
        <v>204937.80299999999</v>
      </c>
      <c r="C126" s="615"/>
      <c r="D126" s="615"/>
      <c r="E126" s="615"/>
      <c r="F126" s="615"/>
      <c r="G126" s="615"/>
      <c r="H126" s="106"/>
      <c r="I126" s="106"/>
      <c r="J126" s="106">
        <f>B126*P81</f>
        <v>51234.450749999996</v>
      </c>
      <c r="K126" s="106">
        <f>B126-J126</f>
        <v>153703.35225</v>
      </c>
      <c r="L126" s="106"/>
      <c r="M126" s="106"/>
      <c r="N126" s="106"/>
      <c r="O126" s="106">
        <f t="shared" si="33"/>
        <v>204937.80299999999</v>
      </c>
      <c r="P126" s="635">
        <f t="shared" si="34"/>
        <v>0</v>
      </c>
    </row>
    <row r="127" spans="1:16" ht="9.9499999999999993" customHeight="1" x14ac:dyDescent="0.2">
      <c r="A127" s="612" t="s">
        <v>199</v>
      </c>
      <c r="B127" s="615">
        <f t="shared" si="35"/>
        <v>208805.8</v>
      </c>
      <c r="C127" s="615"/>
      <c r="D127" s="615"/>
      <c r="E127" s="615"/>
      <c r="F127" s="615"/>
      <c r="G127" s="615"/>
      <c r="H127" s="106"/>
      <c r="I127" s="106"/>
      <c r="J127" s="106"/>
      <c r="K127" s="106">
        <f>B127*P82</f>
        <v>52201.45</v>
      </c>
      <c r="L127" s="106">
        <f>B127-K127</f>
        <v>156604.34999999998</v>
      </c>
      <c r="M127" s="106"/>
      <c r="N127" s="106"/>
      <c r="O127" s="106">
        <f t="shared" si="33"/>
        <v>208805.8</v>
      </c>
      <c r="P127" s="635">
        <f t="shared" si="34"/>
        <v>0</v>
      </c>
    </row>
    <row r="128" spans="1:16" ht="9.9499999999999993" customHeight="1" x14ac:dyDescent="0.2">
      <c r="A128" s="612" t="s">
        <v>87</v>
      </c>
      <c r="B128" s="615">
        <f t="shared" si="35"/>
        <v>259774.19999999998</v>
      </c>
      <c r="C128" s="615"/>
      <c r="D128" s="615"/>
      <c r="E128" s="615"/>
      <c r="F128" s="615"/>
      <c r="G128" s="615"/>
      <c r="H128" s="106"/>
      <c r="I128" s="106"/>
      <c r="J128" s="106"/>
      <c r="K128" s="106"/>
      <c r="L128" s="106">
        <f>B128*P83</f>
        <v>64943.549999999996</v>
      </c>
      <c r="M128" s="106">
        <f>B128-L128</f>
        <v>194830.65</v>
      </c>
      <c r="N128" s="106"/>
      <c r="O128" s="106">
        <f t="shared" si="33"/>
        <v>259774.19999999998</v>
      </c>
      <c r="P128" s="635">
        <f t="shared" si="34"/>
        <v>0</v>
      </c>
    </row>
    <row r="129" spans="1:16" ht="9.9499999999999993" customHeight="1" x14ac:dyDescent="0.2">
      <c r="A129" s="612" t="s">
        <v>200</v>
      </c>
      <c r="B129" s="615">
        <f t="shared" si="35"/>
        <v>405084.42000000004</v>
      </c>
      <c r="C129" s="615"/>
      <c r="D129" s="615"/>
      <c r="E129" s="615"/>
      <c r="F129" s="615"/>
      <c r="G129" s="615"/>
      <c r="H129" s="106"/>
      <c r="I129" s="106"/>
      <c r="J129" s="106"/>
      <c r="K129" s="106"/>
      <c r="L129" s="106"/>
      <c r="M129" s="106">
        <f>B129*P84</f>
        <v>101271.10500000001</v>
      </c>
      <c r="N129" s="106">
        <f>B129-M129</f>
        <v>303813.31500000006</v>
      </c>
      <c r="O129" s="106">
        <f t="shared" si="33"/>
        <v>405084.42000000004</v>
      </c>
      <c r="P129" s="635">
        <f t="shared" si="34"/>
        <v>0</v>
      </c>
    </row>
    <row r="130" spans="1:16" ht="9.9499999999999993" customHeight="1" x14ac:dyDescent="0.2">
      <c r="A130" s="612" t="s">
        <v>201</v>
      </c>
      <c r="B130" s="615">
        <f t="shared" si="35"/>
        <v>608856.10499999998</v>
      </c>
      <c r="C130" s="615">
        <f>B130-N130</f>
        <v>456642.07874999999</v>
      </c>
      <c r="D130" s="615"/>
      <c r="E130" s="615"/>
      <c r="F130" s="615"/>
      <c r="G130" s="615"/>
      <c r="H130" s="106"/>
      <c r="I130" s="106"/>
      <c r="J130" s="106"/>
      <c r="K130" s="106"/>
      <c r="L130" s="106"/>
      <c r="M130" s="106"/>
      <c r="N130" s="106">
        <f>B130*P85</f>
        <v>152214.02625</v>
      </c>
      <c r="O130" s="106">
        <f t="shared" si="33"/>
        <v>608856.10499999998</v>
      </c>
      <c r="P130" s="635">
        <f t="shared" si="34"/>
        <v>0</v>
      </c>
    </row>
    <row r="131" spans="1:16" ht="9.9499999999999993" customHeight="1" thickBot="1" x14ac:dyDescent="0.25">
      <c r="A131" s="637" t="s">
        <v>86</v>
      </c>
      <c r="B131" s="638">
        <f>D86*F86*I86</f>
        <v>476710.60800000001</v>
      </c>
      <c r="C131" s="638">
        <f>B131*P86</f>
        <v>119177.652</v>
      </c>
      <c r="D131" s="638">
        <f>B131-C131</f>
        <v>357532.95600000001</v>
      </c>
      <c r="E131" s="638"/>
      <c r="F131" s="638"/>
      <c r="G131" s="638"/>
      <c r="H131" s="639"/>
      <c r="I131" s="639"/>
      <c r="J131" s="639"/>
      <c r="K131" s="639"/>
      <c r="L131" s="639"/>
      <c r="M131" s="639"/>
      <c r="N131" s="639"/>
      <c r="O131" s="639">
        <f t="shared" si="33"/>
        <v>476710.60800000001</v>
      </c>
      <c r="P131" s="640">
        <f t="shared" si="34"/>
        <v>0</v>
      </c>
    </row>
    <row r="132" spans="1:16" ht="9.9499999999999993" customHeight="1" x14ac:dyDescent="0.2">
      <c r="C132" s="641">
        <f t="shared" ref="C132:N132" si="36">SUM(C120:C131)</f>
        <v>575819.73074999999</v>
      </c>
      <c r="D132" s="641">
        <f t="shared" si="36"/>
        <v>390411.89300000004</v>
      </c>
      <c r="E132" s="641">
        <f t="shared" si="36"/>
        <v>142759.98800000001</v>
      </c>
      <c r="F132" s="641">
        <f t="shared" si="36"/>
        <v>207841.95</v>
      </c>
      <c r="G132" s="641">
        <f t="shared" si="36"/>
        <v>302946.52275</v>
      </c>
      <c r="H132" s="641">
        <f t="shared" si="36"/>
        <v>303243.49424999999</v>
      </c>
      <c r="I132" s="641">
        <f t="shared" si="36"/>
        <v>322486.83099999995</v>
      </c>
      <c r="J132" s="641">
        <f t="shared" si="36"/>
        <v>355793.67074999999</v>
      </c>
      <c r="K132" s="641">
        <f t="shared" si="36"/>
        <v>205904.80225000001</v>
      </c>
      <c r="L132" s="641">
        <f t="shared" si="36"/>
        <v>221547.89999999997</v>
      </c>
      <c r="M132" s="641">
        <f t="shared" si="36"/>
        <v>296101.755</v>
      </c>
      <c r="N132" s="641">
        <f t="shared" si="36"/>
        <v>456027.34125000006</v>
      </c>
    </row>
    <row r="134" spans="1:16" ht="9.9499999999999993" customHeight="1" x14ac:dyDescent="0.2">
      <c r="A134" s="127" t="s">
        <v>204</v>
      </c>
      <c r="B134" s="127" t="s">
        <v>15</v>
      </c>
      <c r="C134" s="641">
        <f>C102</f>
        <v>114507.2178935104</v>
      </c>
      <c r="D134" s="641">
        <f t="shared" ref="D134:N134" si="37">D102</f>
        <v>111040.34493274229</v>
      </c>
      <c r="E134" s="641">
        <f t="shared" si="37"/>
        <v>143231.0058551874</v>
      </c>
      <c r="F134" s="641">
        <f t="shared" si="37"/>
        <v>128923.95848445749</v>
      </c>
      <c r="G134" s="641">
        <f t="shared" si="37"/>
        <v>138072.14749636198</v>
      </c>
      <c r="H134" s="641">
        <f t="shared" si="37"/>
        <v>123761.68676633803</v>
      </c>
      <c r="I134" s="641">
        <f t="shared" si="37"/>
        <v>141951.36828818673</v>
      </c>
      <c r="J134" s="641">
        <f t="shared" si="37"/>
        <v>175859.67471263901</v>
      </c>
      <c r="K134" s="641">
        <f t="shared" si="37"/>
        <v>185099.64542677344</v>
      </c>
      <c r="L134" s="641">
        <f t="shared" si="37"/>
        <v>147169.9130275721</v>
      </c>
      <c r="M134" s="641">
        <f t="shared" si="37"/>
        <v>119331.56991567698</v>
      </c>
      <c r="N134" s="641">
        <f t="shared" si="37"/>
        <v>92695.123200554139</v>
      </c>
    </row>
    <row r="135" spans="1:16" ht="9.9499999999999993" customHeight="1" x14ac:dyDescent="0.2">
      <c r="B135" s="127" t="s">
        <v>12</v>
      </c>
      <c r="C135" s="641">
        <f>C117</f>
        <v>93014.662700000015</v>
      </c>
      <c r="D135" s="641">
        <f t="shared" ref="D135:N135" si="38">D117</f>
        <v>91055.433700000009</v>
      </c>
      <c r="E135" s="641">
        <f t="shared" si="38"/>
        <v>155738.1606</v>
      </c>
      <c r="F135" s="641">
        <f t="shared" si="38"/>
        <v>138607.83584999997</v>
      </c>
      <c r="G135" s="641">
        <f t="shared" si="38"/>
        <v>102008.69775000001</v>
      </c>
      <c r="H135" s="641">
        <f t="shared" si="38"/>
        <v>110368.5528</v>
      </c>
      <c r="I135" s="641">
        <f t="shared" si="38"/>
        <v>108730.15304999998</v>
      </c>
      <c r="J135" s="641">
        <f t="shared" si="38"/>
        <v>81316.072950000002</v>
      </c>
      <c r="K135" s="641">
        <f t="shared" si="38"/>
        <v>86918.559000000008</v>
      </c>
      <c r="L135" s="641">
        <f t="shared" si="38"/>
        <v>145247.766</v>
      </c>
      <c r="M135" s="641">
        <f t="shared" si="38"/>
        <v>167574.75255</v>
      </c>
      <c r="N135" s="641">
        <f t="shared" si="38"/>
        <v>142255.16805000001</v>
      </c>
    </row>
    <row r="136" spans="1:16" ht="9.9499999999999993" customHeight="1" x14ac:dyDescent="0.2">
      <c r="B136" s="127" t="s">
        <v>16</v>
      </c>
      <c r="C136" s="641">
        <f t="shared" ref="C136:N136" si="39">C135+C134</f>
        <v>207521.8805935104</v>
      </c>
      <c r="D136" s="641">
        <f t="shared" si="39"/>
        <v>202095.77863274229</v>
      </c>
      <c r="E136" s="641">
        <f t="shared" si="39"/>
        <v>298969.16645518737</v>
      </c>
      <c r="F136" s="641">
        <f t="shared" si="39"/>
        <v>267531.79433445749</v>
      </c>
      <c r="G136" s="641">
        <f t="shared" si="39"/>
        <v>240080.84524636198</v>
      </c>
      <c r="H136" s="641">
        <f t="shared" si="39"/>
        <v>234130.23956633802</v>
      </c>
      <c r="I136" s="641">
        <f t="shared" si="39"/>
        <v>250681.52133818669</v>
      </c>
      <c r="J136" s="641">
        <f t="shared" si="39"/>
        <v>257175.74766263901</v>
      </c>
      <c r="K136" s="641">
        <f t="shared" si="39"/>
        <v>272018.20442677347</v>
      </c>
      <c r="L136" s="641">
        <f t="shared" si="39"/>
        <v>292417.6790275721</v>
      </c>
      <c r="M136" s="641">
        <f t="shared" si="39"/>
        <v>286906.32246567699</v>
      </c>
      <c r="N136" s="641">
        <f t="shared" si="39"/>
        <v>234950.29125055415</v>
      </c>
    </row>
    <row r="137" spans="1:16" ht="9.9499999999999993" customHeight="1" x14ac:dyDescent="0.2">
      <c r="C137" s="641"/>
      <c r="D137" s="641"/>
      <c r="E137" s="641"/>
      <c r="F137" s="641"/>
      <c r="G137" s="641"/>
      <c r="H137" s="641"/>
      <c r="I137" s="641"/>
      <c r="J137" s="641"/>
      <c r="K137" s="641"/>
      <c r="L137" s="641"/>
      <c r="M137" s="641"/>
      <c r="N137" s="641"/>
    </row>
    <row r="138" spans="1:16" ht="9.9499999999999993" customHeight="1" x14ac:dyDescent="0.2">
      <c r="B138" s="127" t="s">
        <v>179</v>
      </c>
      <c r="C138" s="641">
        <f>C132</f>
        <v>575819.73074999999</v>
      </c>
      <c r="D138" s="641">
        <f t="shared" ref="D138:N138" si="40">D132</f>
        <v>390411.89300000004</v>
      </c>
      <c r="E138" s="641">
        <f t="shared" si="40"/>
        <v>142759.98800000001</v>
      </c>
      <c r="F138" s="641">
        <f t="shared" si="40"/>
        <v>207841.95</v>
      </c>
      <c r="G138" s="641">
        <f t="shared" si="40"/>
        <v>302946.52275</v>
      </c>
      <c r="H138" s="641">
        <f t="shared" si="40"/>
        <v>303243.49424999999</v>
      </c>
      <c r="I138" s="641">
        <f t="shared" si="40"/>
        <v>322486.83099999995</v>
      </c>
      <c r="J138" s="641">
        <f t="shared" si="40"/>
        <v>355793.67074999999</v>
      </c>
      <c r="K138" s="641">
        <f t="shared" si="40"/>
        <v>205904.80225000001</v>
      </c>
      <c r="L138" s="641">
        <f t="shared" si="40"/>
        <v>221547.89999999997</v>
      </c>
      <c r="M138" s="641">
        <f t="shared" si="40"/>
        <v>296101.755</v>
      </c>
      <c r="N138" s="641">
        <f t="shared" si="40"/>
        <v>456027.34125000006</v>
      </c>
    </row>
    <row r="140" spans="1:16" ht="9.9499999999999993" customHeight="1" x14ac:dyDescent="0.2">
      <c r="B140" s="127" t="s">
        <v>17</v>
      </c>
      <c r="C140" s="641">
        <f t="shared" ref="C140:N140" si="41">C138-C136</f>
        <v>368297.85015648959</v>
      </c>
      <c r="D140" s="641">
        <f t="shared" si="41"/>
        <v>188316.11436725775</v>
      </c>
      <c r="E140" s="641">
        <f t="shared" si="41"/>
        <v>-156209.17845518736</v>
      </c>
      <c r="F140" s="641">
        <f t="shared" si="41"/>
        <v>-59689.844334457477</v>
      </c>
      <c r="G140" s="641">
        <f t="shared" si="41"/>
        <v>62865.677503638028</v>
      </c>
      <c r="H140" s="641">
        <f t="shared" si="41"/>
        <v>69113.254683661973</v>
      </c>
      <c r="I140" s="641">
        <f t="shared" si="41"/>
        <v>71805.309661813255</v>
      </c>
      <c r="J140" s="641">
        <f t="shared" si="41"/>
        <v>98617.923087360978</v>
      </c>
      <c r="K140" s="641">
        <f t="shared" si="41"/>
        <v>-66113.402176773467</v>
      </c>
      <c r="L140" s="641">
        <f t="shared" si="41"/>
        <v>-70869.779027572135</v>
      </c>
      <c r="M140" s="641">
        <f t="shared" si="41"/>
        <v>9195.4325343230157</v>
      </c>
      <c r="N140" s="641">
        <f t="shared" si="41"/>
        <v>221077.04999944591</v>
      </c>
      <c r="O140" s="636">
        <f>SUM(C140:N140)</f>
        <v>736406.40800000029</v>
      </c>
    </row>
    <row r="144" spans="1:16" ht="9.9499999999999993" customHeight="1" thickBot="1" x14ac:dyDescent="0.25"/>
    <row r="145" spans="1:20" ht="9" customHeight="1" x14ac:dyDescent="0.2">
      <c r="A145" s="572"/>
      <c r="B145" s="573"/>
      <c r="C145" s="573"/>
      <c r="D145" s="573"/>
      <c r="E145" s="574"/>
      <c r="F145" s="573"/>
      <c r="G145" s="574"/>
      <c r="H145" s="573"/>
      <c r="I145" s="575"/>
      <c r="J145" s="879" t="s">
        <v>15</v>
      </c>
      <c r="K145" s="880"/>
      <c r="L145" s="880"/>
      <c r="M145" s="881"/>
      <c r="N145" s="877" t="s">
        <v>12</v>
      </c>
      <c r="O145" s="878"/>
      <c r="P145" s="887" t="s">
        <v>179</v>
      </c>
      <c r="Q145" s="888"/>
      <c r="R145" s="572"/>
      <c r="S145" s="573"/>
      <c r="T145" s="884" t="s">
        <v>180</v>
      </c>
    </row>
    <row r="146" spans="1:20" ht="9" customHeight="1" x14ac:dyDescent="0.2">
      <c r="A146" s="662"/>
      <c r="B146" s="663"/>
      <c r="C146" s="663"/>
      <c r="D146" s="663"/>
      <c r="E146" s="664"/>
      <c r="F146" s="663"/>
      <c r="G146" s="664"/>
      <c r="H146" s="663"/>
      <c r="I146" s="665"/>
      <c r="J146" s="666" t="s">
        <v>184</v>
      </c>
      <c r="K146" s="667" t="s">
        <v>185</v>
      </c>
      <c r="L146" s="667" t="s">
        <v>186</v>
      </c>
      <c r="M146" s="668" t="s">
        <v>187</v>
      </c>
      <c r="N146" s="669" t="s">
        <v>184</v>
      </c>
      <c r="O146" s="670" t="s">
        <v>185</v>
      </c>
      <c r="P146" s="733" t="s">
        <v>184</v>
      </c>
      <c r="Q146" s="734" t="s">
        <v>185</v>
      </c>
      <c r="R146" s="662"/>
      <c r="S146" s="663"/>
      <c r="T146" s="885"/>
    </row>
    <row r="147" spans="1:20" ht="9" customHeight="1" x14ac:dyDescent="0.2">
      <c r="A147" s="662" t="s">
        <v>88</v>
      </c>
      <c r="B147" s="663" t="s">
        <v>181</v>
      </c>
      <c r="C147" s="663" t="s">
        <v>182</v>
      </c>
      <c r="D147" s="663" t="s">
        <v>12</v>
      </c>
      <c r="E147" s="663" t="s">
        <v>94</v>
      </c>
      <c r="F147" s="663" t="s">
        <v>10</v>
      </c>
      <c r="G147" s="663" t="s">
        <v>15</v>
      </c>
      <c r="H147" s="663" t="s">
        <v>12</v>
      </c>
      <c r="I147" s="665" t="s">
        <v>183</v>
      </c>
      <c r="J147" s="730" t="s">
        <v>205</v>
      </c>
      <c r="K147" s="731" t="s">
        <v>206</v>
      </c>
      <c r="L147" s="731" t="s">
        <v>207</v>
      </c>
      <c r="M147" s="732" t="s">
        <v>208</v>
      </c>
      <c r="N147" s="669" t="s">
        <v>186</v>
      </c>
      <c r="O147" s="670" t="s">
        <v>187</v>
      </c>
      <c r="P147" s="733" t="s">
        <v>186</v>
      </c>
      <c r="Q147" s="734" t="s">
        <v>187</v>
      </c>
      <c r="R147" s="662" t="s">
        <v>188</v>
      </c>
      <c r="S147" s="663" t="s">
        <v>189</v>
      </c>
      <c r="T147" s="885"/>
    </row>
    <row r="148" spans="1:20" ht="9" customHeight="1" thickBot="1" x14ac:dyDescent="0.25">
      <c r="A148" s="576"/>
      <c r="B148" s="577"/>
      <c r="C148" s="577"/>
      <c r="D148" s="577"/>
      <c r="E148" s="577"/>
      <c r="F148" s="577"/>
      <c r="G148" s="577"/>
      <c r="H148" s="577"/>
      <c r="I148" s="578"/>
      <c r="J148" s="579"/>
      <c r="K148" s="580"/>
      <c r="L148" s="580"/>
      <c r="M148" s="581"/>
      <c r="N148" s="582" t="s">
        <v>209</v>
      </c>
      <c r="O148" s="583" t="s">
        <v>210</v>
      </c>
      <c r="P148" s="735" t="s">
        <v>209</v>
      </c>
      <c r="Q148" s="736" t="s">
        <v>210</v>
      </c>
      <c r="R148" s="576"/>
      <c r="S148" s="577"/>
      <c r="T148" s="886"/>
    </row>
    <row r="149" spans="1:20" ht="9" customHeight="1" x14ac:dyDescent="0.2">
      <c r="A149" s="586" t="s">
        <v>44</v>
      </c>
      <c r="B149" s="587" t="s">
        <v>191</v>
      </c>
      <c r="C149" s="588"/>
      <c r="D149" s="588"/>
      <c r="E149" s="587"/>
      <c r="F149" s="587"/>
      <c r="G149" s="589"/>
      <c r="H149" s="589"/>
      <c r="I149" s="590"/>
      <c r="J149" s="591"/>
      <c r="K149" s="592"/>
      <c r="L149" s="592"/>
      <c r="M149" s="593"/>
      <c r="N149" s="594"/>
      <c r="O149" s="595"/>
      <c r="P149" s="594"/>
      <c r="Q149" s="595"/>
      <c r="R149" s="596">
        <v>40544</v>
      </c>
      <c r="S149" s="597">
        <v>40575</v>
      </c>
      <c r="T149" s="598">
        <f>S149-R149</f>
        <v>31</v>
      </c>
    </row>
    <row r="150" spans="1:20" ht="9" customHeight="1" x14ac:dyDescent="0.2">
      <c r="A150" s="675" t="s">
        <v>44</v>
      </c>
      <c r="B150" s="676" t="s">
        <v>192</v>
      </c>
      <c r="C150" s="677"/>
      <c r="D150" s="677">
        <v>5</v>
      </c>
      <c r="E150" s="676"/>
      <c r="F150" s="676">
        <v>31000</v>
      </c>
      <c r="G150" s="678"/>
      <c r="H150" s="678">
        <v>7628.59</v>
      </c>
      <c r="I150" s="679">
        <v>0.55000000000000004</v>
      </c>
      <c r="J150" s="680"/>
      <c r="K150" s="681"/>
      <c r="L150" s="681"/>
      <c r="M150" s="682"/>
      <c r="N150" s="683">
        <v>0.09</v>
      </c>
      <c r="O150" s="684">
        <v>0.16</v>
      </c>
      <c r="P150" s="683">
        <v>0.09</v>
      </c>
      <c r="Q150" s="684">
        <v>0.16</v>
      </c>
      <c r="R150" s="685">
        <v>40575</v>
      </c>
      <c r="S150" s="686">
        <v>40603</v>
      </c>
      <c r="T150" s="687">
        <f t="shared" ref="T150:T169" si="42">S150-R150</f>
        <v>28</v>
      </c>
    </row>
    <row r="151" spans="1:20" ht="9" customHeight="1" x14ac:dyDescent="0.2">
      <c r="A151" s="675"/>
      <c r="B151" s="676"/>
      <c r="C151" s="677"/>
      <c r="D151" s="677"/>
      <c r="E151" s="676"/>
      <c r="F151" s="676"/>
      <c r="G151" s="678"/>
      <c r="H151" s="678"/>
      <c r="I151" s="679"/>
      <c r="J151" s="680"/>
      <c r="K151" s="681"/>
      <c r="L151" s="681"/>
      <c r="M151" s="682"/>
      <c r="N151" s="683">
        <v>0.2</v>
      </c>
      <c r="O151" s="684">
        <v>0.23</v>
      </c>
      <c r="P151" s="683">
        <v>0.2</v>
      </c>
      <c r="Q151" s="684">
        <v>0.23</v>
      </c>
      <c r="R151" s="685"/>
      <c r="S151" s="686"/>
      <c r="T151" s="687"/>
    </row>
    <row r="152" spans="1:20" ht="9" customHeight="1" x14ac:dyDescent="0.2">
      <c r="A152" s="675"/>
      <c r="B152" s="676"/>
      <c r="C152" s="677"/>
      <c r="D152" s="677"/>
      <c r="E152" s="676"/>
      <c r="F152" s="676"/>
      <c r="G152" s="678"/>
      <c r="H152" s="678"/>
      <c r="I152" s="679"/>
      <c r="J152" s="680"/>
      <c r="K152" s="681"/>
      <c r="L152" s="681"/>
      <c r="M152" s="682"/>
      <c r="N152" s="683">
        <v>0.23</v>
      </c>
      <c r="O152" s="684">
        <v>0.09</v>
      </c>
      <c r="P152" s="683">
        <v>0.23</v>
      </c>
      <c r="Q152" s="684">
        <v>0.09</v>
      </c>
      <c r="R152" s="685"/>
      <c r="S152" s="686"/>
      <c r="T152" s="687"/>
    </row>
    <row r="153" spans="1:20" ht="9" customHeight="1" x14ac:dyDescent="0.2">
      <c r="A153" s="612" t="s">
        <v>44</v>
      </c>
      <c r="B153" s="613" t="s">
        <v>193</v>
      </c>
      <c r="C153" s="614"/>
      <c r="D153" s="614"/>
      <c r="E153" s="613"/>
      <c r="F153" s="613"/>
      <c r="G153" s="615"/>
      <c r="H153" s="615"/>
      <c r="I153" s="616"/>
      <c r="J153" s="617"/>
      <c r="K153" s="618"/>
      <c r="L153" s="619"/>
      <c r="M153" s="620"/>
      <c r="N153" s="621"/>
      <c r="O153" s="622"/>
      <c r="P153" s="621"/>
      <c r="Q153" s="622"/>
      <c r="R153" s="623">
        <v>40603</v>
      </c>
      <c r="S153" s="624">
        <v>40634</v>
      </c>
      <c r="T153" s="625">
        <f t="shared" si="42"/>
        <v>31</v>
      </c>
    </row>
    <row r="154" spans="1:20" ht="9" customHeight="1" x14ac:dyDescent="0.2">
      <c r="A154" s="675" t="s">
        <v>44</v>
      </c>
      <c r="B154" s="676" t="s">
        <v>194</v>
      </c>
      <c r="C154" s="677"/>
      <c r="D154" s="677"/>
      <c r="E154" s="676"/>
      <c r="F154" s="676"/>
      <c r="G154" s="678"/>
      <c r="H154" s="678"/>
      <c r="I154" s="679"/>
      <c r="J154" s="680"/>
      <c r="K154" s="681"/>
      <c r="L154" s="681"/>
      <c r="M154" s="682"/>
      <c r="N154" s="683"/>
      <c r="O154" s="684"/>
      <c r="P154" s="683"/>
      <c r="Q154" s="684"/>
      <c r="R154" s="685">
        <v>40634</v>
      </c>
      <c r="S154" s="686">
        <v>40664</v>
      </c>
      <c r="T154" s="687">
        <f t="shared" si="42"/>
        <v>30</v>
      </c>
    </row>
    <row r="155" spans="1:20" ht="9" customHeight="1" x14ac:dyDescent="0.2">
      <c r="A155" s="612" t="s">
        <v>44</v>
      </c>
      <c r="B155" s="613" t="s">
        <v>195</v>
      </c>
      <c r="C155" s="614"/>
      <c r="D155" s="614"/>
      <c r="E155" s="613"/>
      <c r="F155" s="613"/>
      <c r="G155" s="615"/>
      <c r="H155" s="615"/>
      <c r="I155" s="616"/>
      <c r="J155" s="617"/>
      <c r="K155" s="618"/>
      <c r="L155" s="619"/>
      <c r="M155" s="620"/>
      <c r="N155" s="621"/>
      <c r="O155" s="622"/>
      <c r="P155" s="621"/>
      <c r="Q155" s="622"/>
      <c r="R155" s="623">
        <v>40664</v>
      </c>
      <c r="S155" s="624">
        <v>40695</v>
      </c>
      <c r="T155" s="625">
        <f t="shared" si="42"/>
        <v>31</v>
      </c>
    </row>
    <row r="156" spans="1:20" ht="9" customHeight="1" x14ac:dyDescent="0.2">
      <c r="A156" s="675" t="s">
        <v>44</v>
      </c>
      <c r="B156" s="676" t="s">
        <v>85</v>
      </c>
      <c r="C156" s="677">
        <v>5</v>
      </c>
      <c r="D156" s="677"/>
      <c r="E156" s="676">
        <f>T156+T158+T161+T162+T164+T166+T169+T149</f>
        <v>245</v>
      </c>
      <c r="F156" s="678"/>
      <c r="G156" s="678">
        <v>3939.03</v>
      </c>
      <c r="H156" s="678"/>
      <c r="I156" s="679">
        <v>0.55000000000000004</v>
      </c>
      <c r="J156" s="680">
        <f>T156/E156</f>
        <v>0.12244897959183673</v>
      </c>
      <c r="K156" s="681">
        <f>T158/E156</f>
        <v>0.12653061224489795</v>
      </c>
      <c r="L156" s="681">
        <f>T161/E156</f>
        <v>0.12653061224489795</v>
      </c>
      <c r="M156" s="682">
        <f>T162/E156</f>
        <v>0.12244897959183673</v>
      </c>
      <c r="N156" s="683"/>
      <c r="O156" s="684"/>
      <c r="P156" s="683"/>
      <c r="Q156" s="684"/>
      <c r="R156" s="685">
        <v>40695</v>
      </c>
      <c r="S156" s="686">
        <v>40725</v>
      </c>
      <c r="T156" s="687">
        <f t="shared" si="42"/>
        <v>30</v>
      </c>
    </row>
    <row r="157" spans="1:20" ht="9" customHeight="1" x14ac:dyDescent="0.2">
      <c r="A157" s="675"/>
      <c r="B157" s="676"/>
      <c r="C157" s="677"/>
      <c r="D157" s="677"/>
      <c r="E157" s="676"/>
      <c r="F157" s="676"/>
      <c r="G157" s="678"/>
      <c r="H157" s="678"/>
      <c r="I157" s="679"/>
      <c r="J157" s="680">
        <f>T164/E156</f>
        <v>0.12653061224489795</v>
      </c>
      <c r="K157" s="681">
        <f>T166/E156</f>
        <v>0.12244897959183673</v>
      </c>
      <c r="L157" s="681">
        <f>T169/E156</f>
        <v>0.12653061224489795</v>
      </c>
      <c r="M157" s="682">
        <f>T149/E156</f>
        <v>0.12653061224489795</v>
      </c>
      <c r="N157" s="683"/>
      <c r="O157" s="684"/>
      <c r="P157" s="683"/>
      <c r="Q157" s="684"/>
      <c r="R157" s="685"/>
      <c r="S157" s="686"/>
      <c r="T157" s="687"/>
    </row>
    <row r="158" spans="1:20" ht="9" customHeight="1" x14ac:dyDescent="0.2">
      <c r="A158" s="612" t="s">
        <v>44</v>
      </c>
      <c r="B158" s="613" t="s">
        <v>80</v>
      </c>
      <c r="C158" s="614"/>
      <c r="D158" s="614">
        <v>5</v>
      </c>
      <c r="E158" s="613"/>
      <c r="F158" s="613">
        <v>38000</v>
      </c>
      <c r="G158" s="615"/>
      <c r="H158" s="106">
        <v>7628.59</v>
      </c>
      <c r="I158" s="616">
        <v>0.55000000000000004</v>
      </c>
      <c r="J158" s="617"/>
      <c r="K158" s="618"/>
      <c r="L158" s="619"/>
      <c r="M158" s="620"/>
      <c r="N158" s="737">
        <v>0.09</v>
      </c>
      <c r="O158" s="738">
        <v>0.16</v>
      </c>
      <c r="P158" s="737">
        <v>0.09</v>
      </c>
      <c r="Q158" s="738">
        <v>0.16</v>
      </c>
      <c r="R158" s="623">
        <v>40725</v>
      </c>
      <c r="S158" s="624">
        <v>40756</v>
      </c>
      <c r="T158" s="625">
        <f t="shared" si="42"/>
        <v>31</v>
      </c>
    </row>
    <row r="159" spans="1:20" ht="9" customHeight="1" x14ac:dyDescent="0.2">
      <c r="A159" s="612"/>
      <c r="B159" s="613"/>
      <c r="C159" s="614"/>
      <c r="D159" s="614"/>
      <c r="E159" s="613"/>
      <c r="F159" s="613"/>
      <c r="G159" s="615"/>
      <c r="H159" s="615"/>
      <c r="I159" s="616"/>
      <c r="J159" s="617"/>
      <c r="K159" s="618"/>
      <c r="L159" s="619"/>
      <c r="M159" s="620"/>
      <c r="N159" s="737">
        <v>0.2</v>
      </c>
      <c r="O159" s="738">
        <v>0.23</v>
      </c>
      <c r="P159" s="737">
        <v>0.2</v>
      </c>
      <c r="Q159" s="738">
        <v>0.23</v>
      </c>
      <c r="R159" s="623"/>
      <c r="S159" s="624"/>
      <c r="T159" s="625"/>
    </row>
    <row r="160" spans="1:20" ht="9" customHeight="1" x14ac:dyDescent="0.2">
      <c r="A160" s="612"/>
      <c r="B160" s="613"/>
      <c r="C160" s="614"/>
      <c r="D160" s="614"/>
      <c r="E160" s="613"/>
      <c r="F160" s="613"/>
      <c r="G160" s="615"/>
      <c r="H160" s="615"/>
      <c r="I160" s="616"/>
      <c r="J160" s="617"/>
      <c r="K160" s="618"/>
      <c r="L160" s="619"/>
      <c r="M160" s="620"/>
      <c r="N160" s="737">
        <v>0.23</v>
      </c>
      <c r="O160" s="738">
        <v>0.09</v>
      </c>
      <c r="P160" s="737">
        <v>0.23</v>
      </c>
      <c r="Q160" s="738">
        <v>0.09</v>
      </c>
      <c r="R160" s="623"/>
      <c r="S160" s="624"/>
      <c r="T160" s="625"/>
    </row>
    <row r="161" spans="1:20" ht="9" customHeight="1" x14ac:dyDescent="0.2">
      <c r="A161" s="675" t="s">
        <v>44</v>
      </c>
      <c r="B161" s="676" t="s">
        <v>81</v>
      </c>
      <c r="C161" s="677"/>
      <c r="D161" s="677"/>
      <c r="E161" s="676"/>
      <c r="F161" s="676"/>
      <c r="G161" s="678"/>
      <c r="H161" s="678"/>
      <c r="I161" s="679">
        <v>0.55000000000000004</v>
      </c>
      <c r="J161" s="680"/>
      <c r="K161" s="681"/>
      <c r="L161" s="681"/>
      <c r="M161" s="682"/>
      <c r="N161" s="683"/>
      <c r="O161" s="684"/>
      <c r="P161" s="683"/>
      <c r="Q161" s="684"/>
      <c r="R161" s="685">
        <v>40756</v>
      </c>
      <c r="S161" s="686">
        <v>40787</v>
      </c>
      <c r="T161" s="687">
        <f t="shared" si="42"/>
        <v>31</v>
      </c>
    </row>
    <row r="162" spans="1:20" ht="9" customHeight="1" x14ac:dyDescent="0.2">
      <c r="A162" s="612" t="s">
        <v>44</v>
      </c>
      <c r="B162" s="613" t="s">
        <v>82</v>
      </c>
      <c r="C162" s="614">
        <v>5</v>
      </c>
      <c r="D162" s="614"/>
      <c r="E162" s="613">
        <f>T162+T164+T166+T169+T149+T150+T153+T154</f>
        <v>242</v>
      </c>
      <c r="F162" s="613"/>
      <c r="G162" s="106">
        <v>3939.03</v>
      </c>
      <c r="H162" s="615"/>
      <c r="I162" s="616"/>
      <c r="J162" s="617">
        <f>T162/E162</f>
        <v>0.12396694214876033</v>
      </c>
      <c r="K162" s="618">
        <f>T164/E162</f>
        <v>0.128099173553719</v>
      </c>
      <c r="L162" s="619">
        <f>T166/E162</f>
        <v>0.12396694214876033</v>
      </c>
      <c r="M162" s="620">
        <f>T169/E162</f>
        <v>0.128099173553719</v>
      </c>
      <c r="N162" s="621"/>
      <c r="O162" s="622"/>
      <c r="P162" s="621"/>
      <c r="Q162" s="622"/>
      <c r="R162" s="623">
        <v>40787</v>
      </c>
      <c r="S162" s="624">
        <v>40817</v>
      </c>
      <c r="T162" s="625">
        <f t="shared" si="42"/>
        <v>30</v>
      </c>
    </row>
    <row r="163" spans="1:20" ht="9" customHeight="1" x14ac:dyDescent="0.2">
      <c r="A163" s="612"/>
      <c r="B163" s="613"/>
      <c r="C163" s="614"/>
      <c r="D163" s="614"/>
      <c r="E163" s="613"/>
      <c r="F163" s="613"/>
      <c r="G163" s="615"/>
      <c r="H163" s="615"/>
      <c r="I163" s="616"/>
      <c r="J163" s="617">
        <f>T149/E162</f>
        <v>0.128099173553719</v>
      </c>
      <c r="K163" s="618">
        <f>T150/E162</f>
        <v>0.11570247933884298</v>
      </c>
      <c r="L163" s="619">
        <f>T153/E162</f>
        <v>0.128099173553719</v>
      </c>
      <c r="M163" s="620">
        <f>T154/E162</f>
        <v>0.12396694214876033</v>
      </c>
      <c r="N163" s="621"/>
      <c r="O163" s="622"/>
      <c r="P163" s="621"/>
      <c r="Q163" s="622"/>
      <c r="R163" s="623"/>
      <c r="S163" s="624"/>
      <c r="T163" s="625"/>
    </row>
    <row r="164" spans="1:20" ht="9" customHeight="1" x14ac:dyDescent="0.2">
      <c r="A164" s="675" t="s">
        <v>44</v>
      </c>
      <c r="B164" s="676" t="s">
        <v>83</v>
      </c>
      <c r="C164" s="677">
        <v>5</v>
      </c>
      <c r="D164" s="677"/>
      <c r="E164" s="676">
        <f>T164+T166+T169+T149+T150+T153+T154+T155</f>
        <v>243</v>
      </c>
      <c r="F164" s="676"/>
      <c r="G164" s="678">
        <v>3939.03</v>
      </c>
      <c r="H164" s="678"/>
      <c r="I164" s="679">
        <v>0.55000000000000004</v>
      </c>
      <c r="J164" s="680">
        <f>T164/E164</f>
        <v>0.12757201646090535</v>
      </c>
      <c r="K164" s="681">
        <f>T166/E164</f>
        <v>0.12345679012345678</v>
      </c>
      <c r="L164" s="681">
        <f>T169/E164</f>
        <v>0.12757201646090535</v>
      </c>
      <c r="M164" s="682">
        <f>T149/E164</f>
        <v>0.12757201646090535</v>
      </c>
      <c r="N164" s="683"/>
      <c r="O164" s="684"/>
      <c r="P164" s="683"/>
      <c r="Q164" s="684"/>
      <c r="R164" s="685">
        <v>40817</v>
      </c>
      <c r="S164" s="686">
        <v>40848</v>
      </c>
      <c r="T164" s="687">
        <f t="shared" si="42"/>
        <v>31</v>
      </c>
    </row>
    <row r="165" spans="1:20" ht="9" customHeight="1" x14ac:dyDescent="0.2">
      <c r="A165" s="675"/>
      <c r="B165" s="676"/>
      <c r="C165" s="677"/>
      <c r="D165" s="677"/>
      <c r="E165" s="676"/>
      <c r="F165" s="676"/>
      <c r="G165" s="678"/>
      <c r="H165" s="678"/>
      <c r="I165" s="679"/>
      <c r="J165" s="680">
        <f>T150/E164</f>
        <v>0.11522633744855967</v>
      </c>
      <c r="K165" s="681">
        <f>T153/E164</f>
        <v>0.12757201646090535</v>
      </c>
      <c r="L165" s="681">
        <f>T154/E164</f>
        <v>0.12345679012345678</v>
      </c>
      <c r="M165" s="682">
        <f>T155/E164</f>
        <v>0.12757201646090535</v>
      </c>
      <c r="N165" s="683"/>
      <c r="O165" s="684"/>
      <c r="P165" s="683"/>
      <c r="Q165" s="684"/>
      <c r="R165" s="685"/>
      <c r="S165" s="686"/>
      <c r="T165" s="687"/>
    </row>
    <row r="166" spans="1:20" ht="9" customHeight="1" x14ac:dyDescent="0.2">
      <c r="A166" s="612" t="s">
        <v>44</v>
      </c>
      <c r="B166" s="613" t="s">
        <v>84</v>
      </c>
      <c r="C166" s="614"/>
      <c r="D166" s="614">
        <v>5</v>
      </c>
      <c r="E166" s="613"/>
      <c r="F166" s="613">
        <v>34000</v>
      </c>
      <c r="G166" s="615"/>
      <c r="H166" s="106">
        <v>7628.59</v>
      </c>
      <c r="I166" s="616">
        <v>0.55000000000000004</v>
      </c>
      <c r="J166" s="617"/>
      <c r="K166" s="618"/>
      <c r="L166" s="618"/>
      <c r="M166" s="620"/>
      <c r="N166" s="737">
        <v>0.09</v>
      </c>
      <c r="O166" s="738">
        <v>0.16</v>
      </c>
      <c r="P166" s="737">
        <v>0.09</v>
      </c>
      <c r="Q166" s="738">
        <v>0.16</v>
      </c>
      <c r="R166" s="623">
        <v>40848</v>
      </c>
      <c r="S166" s="624">
        <v>40878</v>
      </c>
      <c r="T166" s="625">
        <f t="shared" si="42"/>
        <v>30</v>
      </c>
    </row>
    <row r="167" spans="1:20" ht="9" customHeight="1" x14ac:dyDescent="0.2">
      <c r="A167" s="612"/>
      <c r="B167" s="613"/>
      <c r="C167" s="614"/>
      <c r="D167" s="614"/>
      <c r="E167" s="613"/>
      <c r="F167" s="613"/>
      <c r="G167" s="615"/>
      <c r="H167" s="615"/>
      <c r="I167" s="616"/>
      <c r="J167" s="617"/>
      <c r="K167" s="618"/>
      <c r="L167" s="618"/>
      <c r="M167" s="620"/>
      <c r="N167" s="737">
        <v>0.2</v>
      </c>
      <c r="O167" s="738">
        <v>0.23</v>
      </c>
      <c r="P167" s="737">
        <v>0.2</v>
      </c>
      <c r="Q167" s="738">
        <v>0.23</v>
      </c>
      <c r="R167" s="623"/>
      <c r="S167" s="624"/>
      <c r="T167" s="625"/>
    </row>
    <row r="168" spans="1:20" ht="9" customHeight="1" x14ac:dyDescent="0.2">
      <c r="A168" s="612"/>
      <c r="B168" s="613"/>
      <c r="C168" s="614"/>
      <c r="D168" s="614"/>
      <c r="E168" s="613"/>
      <c r="F168" s="613"/>
      <c r="G168" s="615"/>
      <c r="H168" s="615"/>
      <c r="I168" s="616"/>
      <c r="J168" s="617"/>
      <c r="K168" s="618"/>
      <c r="L168" s="618"/>
      <c r="M168" s="620"/>
      <c r="N168" s="737">
        <v>0.23</v>
      </c>
      <c r="O168" s="738">
        <v>0.09</v>
      </c>
      <c r="P168" s="737">
        <v>0.23</v>
      </c>
      <c r="Q168" s="738">
        <v>0.09</v>
      </c>
      <c r="R168" s="623"/>
      <c r="S168" s="624"/>
      <c r="T168" s="625"/>
    </row>
    <row r="169" spans="1:20" ht="9" customHeight="1" x14ac:dyDescent="0.2">
      <c r="A169" s="675" t="s">
        <v>44</v>
      </c>
      <c r="B169" s="676" t="s">
        <v>196</v>
      </c>
      <c r="C169" s="677">
        <v>5</v>
      </c>
      <c r="D169" s="677">
        <v>5</v>
      </c>
      <c r="E169" s="676">
        <f>T169+T149+T150+T153+T154+T155+T156+T158</f>
        <v>243</v>
      </c>
      <c r="F169" s="676">
        <v>30000</v>
      </c>
      <c r="G169" s="678">
        <v>3939.03</v>
      </c>
      <c r="H169" s="678">
        <v>7628.59</v>
      </c>
      <c r="I169" s="679">
        <v>0.55000000000000004</v>
      </c>
      <c r="J169" s="680">
        <f>T169/E169</f>
        <v>0.12757201646090535</v>
      </c>
      <c r="K169" s="681">
        <f>T149/E169</f>
        <v>0.12757201646090535</v>
      </c>
      <c r="L169" s="681">
        <f>T150/E169</f>
        <v>0.11522633744855967</v>
      </c>
      <c r="M169" s="682">
        <f>T153/E169</f>
        <v>0.12757201646090535</v>
      </c>
      <c r="N169" s="683">
        <v>0.09</v>
      </c>
      <c r="O169" s="684">
        <v>0.16</v>
      </c>
      <c r="P169" s="683">
        <v>0.09</v>
      </c>
      <c r="Q169" s="684">
        <v>0.16</v>
      </c>
      <c r="R169" s="685">
        <v>40878</v>
      </c>
      <c r="S169" s="686">
        <v>40909</v>
      </c>
      <c r="T169" s="687">
        <f t="shared" si="42"/>
        <v>31</v>
      </c>
    </row>
    <row r="170" spans="1:20" ht="9" customHeight="1" x14ac:dyDescent="0.2">
      <c r="A170" s="675"/>
      <c r="B170" s="676"/>
      <c r="C170" s="677"/>
      <c r="D170" s="677"/>
      <c r="E170" s="676"/>
      <c r="F170" s="676"/>
      <c r="G170" s="678"/>
      <c r="H170" s="678"/>
      <c r="I170" s="679"/>
      <c r="J170" s="680">
        <f>T154/E169</f>
        <v>0.12345679012345678</v>
      </c>
      <c r="K170" s="681">
        <f>T154/E169</f>
        <v>0.12345679012345678</v>
      </c>
      <c r="L170" s="681">
        <f>T155/E169</f>
        <v>0.12757201646090535</v>
      </c>
      <c r="M170" s="682">
        <f>T156/E169</f>
        <v>0.12345679012345678</v>
      </c>
      <c r="N170" s="683">
        <v>0.2</v>
      </c>
      <c r="O170" s="684">
        <v>0.23</v>
      </c>
      <c r="P170" s="683">
        <v>0.2</v>
      </c>
      <c r="Q170" s="684">
        <v>0.23</v>
      </c>
      <c r="R170" s="685"/>
      <c r="S170" s="686"/>
      <c r="T170" s="687"/>
    </row>
    <row r="171" spans="1:20" ht="9" customHeight="1" thickBot="1" x14ac:dyDescent="0.25">
      <c r="A171" s="688"/>
      <c r="B171" s="689"/>
      <c r="C171" s="690"/>
      <c r="D171" s="690"/>
      <c r="E171" s="689"/>
      <c r="F171" s="689"/>
      <c r="G171" s="691"/>
      <c r="H171" s="691"/>
      <c r="I171" s="692"/>
      <c r="J171" s="693"/>
      <c r="K171" s="694"/>
      <c r="L171" s="694"/>
      <c r="M171" s="695"/>
      <c r="N171" s="696">
        <v>0.23</v>
      </c>
      <c r="O171" s="697">
        <v>0.09</v>
      </c>
      <c r="P171" s="696">
        <v>0.23</v>
      </c>
      <c r="Q171" s="697">
        <v>0.09</v>
      </c>
      <c r="R171" s="698"/>
      <c r="S171" s="699"/>
      <c r="T171" s="700"/>
    </row>
    <row r="172" spans="1:20" ht="9" customHeight="1" thickBot="1" x14ac:dyDescent="0.25"/>
    <row r="173" spans="1:20" ht="9" customHeight="1" thickBot="1" x14ac:dyDescent="0.25">
      <c r="A173" s="627" t="s">
        <v>15</v>
      </c>
      <c r="B173" s="628" t="s">
        <v>197</v>
      </c>
      <c r="C173" s="628" t="s">
        <v>198</v>
      </c>
      <c r="D173" s="629" t="s">
        <v>98</v>
      </c>
      <c r="E173" s="628" t="s">
        <v>115</v>
      </c>
      <c r="F173" s="629" t="s">
        <v>199</v>
      </c>
      <c r="G173" s="628" t="s">
        <v>115</v>
      </c>
      <c r="H173" s="628" t="s">
        <v>198</v>
      </c>
      <c r="I173" s="628" t="s">
        <v>198</v>
      </c>
      <c r="J173" s="628" t="s">
        <v>199</v>
      </c>
      <c r="K173" s="628" t="s">
        <v>87</v>
      </c>
      <c r="L173" s="628" t="s">
        <v>200</v>
      </c>
      <c r="M173" s="628" t="s">
        <v>201</v>
      </c>
      <c r="N173" s="628" t="s">
        <v>86</v>
      </c>
      <c r="O173" s="628"/>
      <c r="P173" s="630" t="s">
        <v>202</v>
      </c>
    </row>
    <row r="174" spans="1:20" ht="9" customHeight="1" x14ac:dyDescent="0.2">
      <c r="A174" s="586" t="s">
        <v>198</v>
      </c>
      <c r="B174" s="589"/>
      <c r="C174" s="589"/>
      <c r="D174" s="589"/>
      <c r="E174" s="589"/>
      <c r="F174" s="589"/>
      <c r="G174" s="589"/>
      <c r="H174" s="631"/>
      <c r="I174" s="631"/>
      <c r="J174" s="631"/>
      <c r="K174" s="631"/>
      <c r="L174" s="631"/>
      <c r="M174" s="631"/>
      <c r="N174" s="632"/>
      <c r="O174" s="631">
        <f t="shared" ref="O174:O185" si="43">SUM(C174:N174)</f>
        <v>0</v>
      </c>
      <c r="P174" s="633">
        <f t="shared" ref="P174:P185" si="44">O174-B174</f>
        <v>0</v>
      </c>
    </row>
    <row r="175" spans="1:20" ht="9" customHeight="1" x14ac:dyDescent="0.2">
      <c r="A175" s="612" t="s">
        <v>98</v>
      </c>
      <c r="B175" s="615"/>
      <c r="C175" s="615"/>
      <c r="D175" s="615"/>
      <c r="E175" s="615"/>
      <c r="F175" s="615"/>
      <c r="G175" s="615"/>
      <c r="H175" s="106"/>
      <c r="I175" s="106"/>
      <c r="J175" s="106"/>
      <c r="K175" s="106"/>
      <c r="L175" s="106"/>
      <c r="M175" s="106"/>
      <c r="N175" s="634"/>
      <c r="O175" s="106">
        <f t="shared" si="43"/>
        <v>0</v>
      </c>
      <c r="P175" s="635">
        <f t="shared" si="44"/>
        <v>0</v>
      </c>
    </row>
    <row r="176" spans="1:20" ht="9" customHeight="1" x14ac:dyDescent="0.2">
      <c r="A176" s="612" t="s">
        <v>115</v>
      </c>
      <c r="B176" s="615"/>
      <c r="C176" s="615"/>
      <c r="D176" s="615"/>
      <c r="E176" s="615"/>
      <c r="F176" s="615"/>
      <c r="G176" s="615"/>
      <c r="H176" s="106"/>
      <c r="I176" s="106"/>
      <c r="J176" s="106"/>
      <c r="K176" s="106"/>
      <c r="L176" s="106"/>
      <c r="M176" s="106"/>
      <c r="N176" s="634"/>
      <c r="O176" s="106">
        <f t="shared" si="43"/>
        <v>0</v>
      </c>
      <c r="P176" s="635">
        <f t="shared" si="44"/>
        <v>0</v>
      </c>
    </row>
    <row r="177" spans="1:18" ht="9" customHeight="1" x14ac:dyDescent="0.2">
      <c r="A177" s="612" t="s">
        <v>199</v>
      </c>
      <c r="B177" s="615"/>
      <c r="C177" s="615"/>
      <c r="D177" s="615"/>
      <c r="E177" s="615"/>
      <c r="F177" s="615"/>
      <c r="G177" s="615"/>
      <c r="H177" s="106"/>
      <c r="I177" s="106"/>
      <c r="J177" s="106"/>
      <c r="K177" s="106"/>
      <c r="L177" s="106"/>
      <c r="M177" s="106"/>
      <c r="N177" s="634"/>
      <c r="O177" s="106">
        <f t="shared" si="43"/>
        <v>0</v>
      </c>
      <c r="P177" s="635">
        <f t="shared" si="44"/>
        <v>0</v>
      </c>
    </row>
    <row r="178" spans="1:18" ht="9" customHeight="1" x14ac:dyDescent="0.2">
      <c r="A178" s="612" t="s">
        <v>115</v>
      </c>
      <c r="B178" s="615"/>
      <c r="C178" s="615"/>
      <c r="D178" s="615"/>
      <c r="E178" s="615"/>
      <c r="F178" s="615"/>
      <c r="G178" s="615"/>
      <c r="H178" s="106"/>
      <c r="I178" s="106"/>
      <c r="J178" s="106"/>
      <c r="K178" s="106"/>
      <c r="L178" s="106"/>
      <c r="M178" s="106"/>
      <c r="N178" s="634"/>
      <c r="O178" s="106">
        <f t="shared" si="43"/>
        <v>0</v>
      </c>
      <c r="P178" s="635">
        <f t="shared" si="44"/>
        <v>0</v>
      </c>
    </row>
    <row r="179" spans="1:18" ht="9" customHeight="1" x14ac:dyDescent="0.2">
      <c r="A179" s="612" t="s">
        <v>198</v>
      </c>
      <c r="B179" s="615">
        <f>C156*G156</f>
        <v>19695.150000000001</v>
      </c>
      <c r="C179" s="615">
        <f>B179*M157</f>
        <v>2492.0393877551019</v>
      </c>
      <c r="D179" s="615"/>
      <c r="E179" s="615"/>
      <c r="F179" s="615"/>
      <c r="G179" s="615"/>
      <c r="H179" s="106">
        <f>B179*J156</f>
        <v>2411.6510204081633</v>
      </c>
      <c r="I179" s="106">
        <f>B179*K156</f>
        <v>2492.0393877551019</v>
      </c>
      <c r="J179" s="106">
        <f>B179*L156</f>
        <v>2492.0393877551019</v>
      </c>
      <c r="K179" s="106">
        <f>B179*M156</f>
        <v>2411.6510204081633</v>
      </c>
      <c r="L179" s="106">
        <f>B179*J157</f>
        <v>2492.0393877551019</v>
      </c>
      <c r="M179" s="106">
        <f>B179*K157</f>
        <v>2411.6510204081633</v>
      </c>
      <c r="N179" s="106">
        <f>B179*L157</f>
        <v>2492.0393877551019</v>
      </c>
      <c r="O179" s="106">
        <f t="shared" si="43"/>
        <v>19695.149999999998</v>
      </c>
      <c r="P179" s="635">
        <f t="shared" si="44"/>
        <v>0</v>
      </c>
    </row>
    <row r="180" spans="1:18" ht="9" customHeight="1" x14ac:dyDescent="0.2">
      <c r="A180" s="612" t="s">
        <v>198</v>
      </c>
      <c r="B180" s="615"/>
      <c r="C180" s="615"/>
      <c r="D180" s="615"/>
      <c r="E180" s="615"/>
      <c r="F180" s="615"/>
      <c r="G180" s="615"/>
      <c r="H180" s="106"/>
      <c r="I180" s="106"/>
      <c r="J180" s="106"/>
      <c r="K180" s="106"/>
      <c r="L180" s="106"/>
      <c r="M180" s="106"/>
      <c r="N180" s="106"/>
      <c r="O180" s="106">
        <f t="shared" si="43"/>
        <v>0</v>
      </c>
      <c r="P180" s="635">
        <f t="shared" si="44"/>
        <v>0</v>
      </c>
    </row>
    <row r="181" spans="1:18" ht="9" customHeight="1" x14ac:dyDescent="0.2">
      <c r="A181" s="612" t="s">
        <v>199</v>
      </c>
      <c r="B181" s="615"/>
      <c r="C181" s="615"/>
      <c r="D181" s="615"/>
      <c r="E181" s="615"/>
      <c r="F181" s="615"/>
      <c r="G181" s="615"/>
      <c r="H181" s="106"/>
      <c r="I181" s="106"/>
      <c r="J181" s="106"/>
      <c r="K181" s="106"/>
      <c r="L181" s="106"/>
      <c r="M181" s="106"/>
      <c r="N181" s="634"/>
      <c r="O181" s="106">
        <f t="shared" si="43"/>
        <v>0</v>
      </c>
      <c r="P181" s="635">
        <f t="shared" si="44"/>
        <v>0</v>
      </c>
    </row>
    <row r="182" spans="1:18" ht="9" customHeight="1" x14ac:dyDescent="0.2">
      <c r="A182" s="612" t="s">
        <v>87</v>
      </c>
      <c r="B182" s="615">
        <f>C162*G162</f>
        <v>19695.150000000001</v>
      </c>
      <c r="C182" s="615">
        <f>B182*J163</f>
        <v>2522.932438016529</v>
      </c>
      <c r="D182" s="615">
        <f>B182*K163</f>
        <v>2278.7776859504133</v>
      </c>
      <c r="E182" s="615">
        <f>B182*L163</f>
        <v>2522.932438016529</v>
      </c>
      <c r="F182" s="615">
        <f>B182*M163</f>
        <v>2441.5475206611573</v>
      </c>
      <c r="G182" s="615"/>
      <c r="H182" s="106"/>
      <c r="I182" s="106"/>
      <c r="J182" s="106"/>
      <c r="K182" s="106">
        <f>B182*J162</f>
        <v>2441.5475206611573</v>
      </c>
      <c r="L182" s="106">
        <f>B182*K162</f>
        <v>2522.932438016529</v>
      </c>
      <c r="M182" s="106">
        <f>B182*L162</f>
        <v>2441.5475206611573</v>
      </c>
      <c r="N182" s="106">
        <f>B182*M162</f>
        <v>2522.932438016529</v>
      </c>
      <c r="O182" s="106">
        <f t="shared" si="43"/>
        <v>19695.150000000001</v>
      </c>
      <c r="P182" s="635">
        <f t="shared" si="44"/>
        <v>0</v>
      </c>
      <c r="Q182" s="636"/>
      <c r="R182" s="636"/>
    </row>
    <row r="183" spans="1:18" ht="9" customHeight="1" x14ac:dyDescent="0.2">
      <c r="A183" s="612" t="s">
        <v>200</v>
      </c>
      <c r="B183" s="615">
        <f>C164*G164</f>
        <v>19695.150000000001</v>
      </c>
      <c r="C183" s="615">
        <f>B183*M164</f>
        <v>2512.5500000000002</v>
      </c>
      <c r="D183" s="615">
        <f>B183*J165</f>
        <v>2269.4</v>
      </c>
      <c r="E183" s="615">
        <f>B183*K165</f>
        <v>2512.5500000000002</v>
      </c>
      <c r="F183" s="615">
        <f>B183*L165</f>
        <v>2431.5</v>
      </c>
      <c r="G183" s="615">
        <f>B183*M165</f>
        <v>2512.5500000000002</v>
      </c>
      <c r="H183" s="106"/>
      <c r="I183" s="106"/>
      <c r="J183" s="106"/>
      <c r="K183" s="106"/>
      <c r="L183" s="106">
        <f>B183*J164</f>
        <v>2512.5500000000002</v>
      </c>
      <c r="M183" s="106">
        <f>B183*K164</f>
        <v>2431.5</v>
      </c>
      <c r="N183" s="106">
        <f>B183*L164</f>
        <v>2512.5500000000002</v>
      </c>
      <c r="O183" s="106">
        <f t="shared" si="43"/>
        <v>19695.149999999998</v>
      </c>
      <c r="P183" s="635">
        <f t="shared" si="44"/>
        <v>0</v>
      </c>
      <c r="Q183" s="636"/>
      <c r="R183" s="636"/>
    </row>
    <row r="184" spans="1:18" ht="9" customHeight="1" x14ac:dyDescent="0.2">
      <c r="A184" s="612" t="s">
        <v>201</v>
      </c>
      <c r="B184" s="615"/>
      <c r="C184" s="615"/>
      <c r="D184" s="615"/>
      <c r="E184" s="615"/>
      <c r="F184" s="615"/>
      <c r="G184" s="615"/>
      <c r="H184" s="106"/>
      <c r="I184" s="106"/>
      <c r="J184" s="106"/>
      <c r="K184" s="106"/>
      <c r="L184" s="106"/>
      <c r="M184" s="106"/>
      <c r="N184" s="106"/>
      <c r="O184" s="106">
        <f t="shared" si="43"/>
        <v>0</v>
      </c>
      <c r="P184" s="635">
        <f t="shared" si="44"/>
        <v>0</v>
      </c>
      <c r="Q184" s="636"/>
      <c r="R184" s="636"/>
    </row>
    <row r="185" spans="1:18" ht="9" customHeight="1" thickBot="1" x14ac:dyDescent="0.25">
      <c r="A185" s="637" t="s">
        <v>86</v>
      </c>
      <c r="B185" s="638">
        <f>C169*G169</f>
        <v>19695.150000000001</v>
      </c>
      <c r="C185" s="638">
        <f>B185*K169</f>
        <v>2512.5500000000002</v>
      </c>
      <c r="D185" s="638">
        <f>B185*L169</f>
        <v>2269.4</v>
      </c>
      <c r="E185" s="638">
        <f>B185*M169</f>
        <v>2512.5500000000002</v>
      </c>
      <c r="F185" s="638">
        <f>B185*J170</f>
        <v>2431.5</v>
      </c>
      <c r="G185" s="638">
        <f>B185*K170</f>
        <v>2431.5</v>
      </c>
      <c r="H185" s="639">
        <f>B185*L170</f>
        <v>2512.5500000000002</v>
      </c>
      <c r="I185" s="639">
        <f>B185*M170</f>
        <v>2431.5</v>
      </c>
      <c r="J185" s="639"/>
      <c r="K185" s="639"/>
      <c r="L185" s="639"/>
      <c r="M185" s="639"/>
      <c r="N185" s="639">
        <f>B185*J169</f>
        <v>2512.5500000000002</v>
      </c>
      <c r="O185" s="639">
        <f t="shared" si="43"/>
        <v>19614.099999999999</v>
      </c>
      <c r="P185" s="640">
        <f t="shared" si="44"/>
        <v>-81.05000000000291</v>
      </c>
      <c r="Q185" s="636"/>
      <c r="R185" s="636"/>
    </row>
    <row r="186" spans="1:18" ht="9" customHeight="1" x14ac:dyDescent="0.2">
      <c r="B186" s="641"/>
      <c r="C186" s="641">
        <f t="shared" ref="C186:N186" si="45">SUM(C174:C185)</f>
        <v>10040.071825771631</v>
      </c>
      <c r="D186" s="641">
        <f t="shared" si="45"/>
        <v>6817.5776859504131</v>
      </c>
      <c r="E186" s="641">
        <f t="shared" si="45"/>
        <v>7548.0324380165293</v>
      </c>
      <c r="F186" s="641">
        <f t="shared" si="45"/>
        <v>7304.5475206611573</v>
      </c>
      <c r="G186" s="641">
        <f t="shared" si="45"/>
        <v>4944.05</v>
      </c>
      <c r="H186" s="641">
        <f t="shared" si="45"/>
        <v>4924.2010204081635</v>
      </c>
      <c r="I186" s="641">
        <f t="shared" si="45"/>
        <v>4923.5393877551014</v>
      </c>
      <c r="J186" s="641">
        <f t="shared" si="45"/>
        <v>2492.0393877551019</v>
      </c>
      <c r="K186" s="641">
        <f t="shared" si="45"/>
        <v>4853.1985410693205</v>
      </c>
      <c r="L186" s="641">
        <f t="shared" si="45"/>
        <v>7527.5218257716306</v>
      </c>
      <c r="M186" s="641">
        <f t="shared" si="45"/>
        <v>7284.6985410693205</v>
      </c>
      <c r="N186" s="641">
        <f t="shared" si="45"/>
        <v>10040.071825771631</v>
      </c>
      <c r="O186" s="636"/>
      <c r="P186" s="636"/>
      <c r="Q186" s="636"/>
      <c r="R186" s="636"/>
    </row>
    <row r="187" spans="1:18" ht="9" customHeight="1" thickBot="1" x14ac:dyDescent="0.25">
      <c r="B187" s="641"/>
    </row>
    <row r="188" spans="1:18" ht="9" customHeight="1" thickBot="1" x14ac:dyDescent="0.25">
      <c r="A188" s="642" t="s">
        <v>12</v>
      </c>
      <c r="B188" s="643" t="s">
        <v>197</v>
      </c>
      <c r="C188" s="643" t="s">
        <v>198</v>
      </c>
      <c r="D188" s="643" t="s">
        <v>98</v>
      </c>
      <c r="E188" s="643" t="s">
        <v>115</v>
      </c>
      <c r="F188" s="643" t="s">
        <v>199</v>
      </c>
      <c r="G188" s="643" t="s">
        <v>115</v>
      </c>
      <c r="H188" s="643" t="s">
        <v>198</v>
      </c>
      <c r="I188" s="643" t="s">
        <v>198</v>
      </c>
      <c r="J188" s="643" t="s">
        <v>199</v>
      </c>
      <c r="K188" s="643" t="s">
        <v>87</v>
      </c>
      <c r="L188" s="643" t="s">
        <v>200</v>
      </c>
      <c r="M188" s="643" t="s">
        <v>201</v>
      </c>
      <c r="N188" s="643" t="s">
        <v>86</v>
      </c>
      <c r="O188" s="643"/>
      <c r="P188" s="644" t="s">
        <v>202</v>
      </c>
    </row>
    <row r="189" spans="1:18" ht="9" customHeight="1" x14ac:dyDescent="0.2">
      <c r="A189" s="586" t="s">
        <v>198</v>
      </c>
      <c r="B189" s="589"/>
      <c r="C189" s="589"/>
      <c r="D189" s="589"/>
      <c r="E189" s="589"/>
      <c r="F189" s="589"/>
      <c r="G189" s="589"/>
      <c r="H189" s="631"/>
      <c r="I189" s="631"/>
      <c r="J189" s="631"/>
      <c r="K189" s="631"/>
      <c r="L189" s="631"/>
      <c r="M189" s="631"/>
      <c r="N189" s="631"/>
      <c r="O189" s="631">
        <f t="shared" ref="O189:O200" si="46">SUM(C189:N189)</f>
        <v>0</v>
      </c>
      <c r="P189" s="633">
        <f t="shared" ref="P189:P200" si="47">O189-B189</f>
        <v>0</v>
      </c>
    </row>
    <row r="190" spans="1:18" ht="9" customHeight="1" x14ac:dyDescent="0.2">
      <c r="A190" s="612" t="s">
        <v>98</v>
      </c>
      <c r="B190" s="615">
        <f>D150*H150</f>
        <v>38142.949999999997</v>
      </c>
      <c r="C190" s="615"/>
      <c r="D190" s="615">
        <f>B190*N169</f>
        <v>3432.8654999999994</v>
      </c>
      <c r="E190" s="615">
        <f>B190*O169</f>
        <v>6102.8719999999994</v>
      </c>
      <c r="F190" s="615">
        <f>B190*N170</f>
        <v>7628.59</v>
      </c>
      <c r="G190" s="615">
        <f>B190*O170</f>
        <v>8772.8784999999989</v>
      </c>
      <c r="H190" s="106">
        <f>B190*N171</f>
        <v>8772.8784999999989</v>
      </c>
      <c r="I190" s="106">
        <f>B190*O171</f>
        <v>3432.8654999999994</v>
      </c>
      <c r="J190" s="106"/>
      <c r="K190" s="106"/>
      <c r="L190" s="106"/>
      <c r="M190" s="106"/>
      <c r="N190" s="106"/>
      <c r="O190" s="106">
        <f t="shared" si="46"/>
        <v>38142.949999999997</v>
      </c>
      <c r="P190" s="635">
        <f t="shared" si="47"/>
        <v>0</v>
      </c>
    </row>
    <row r="191" spans="1:18" ht="9" customHeight="1" x14ac:dyDescent="0.2">
      <c r="A191" s="612" t="s">
        <v>115</v>
      </c>
      <c r="B191" s="615"/>
      <c r="C191" s="615"/>
      <c r="D191" s="615"/>
      <c r="E191" s="615"/>
      <c r="F191" s="615"/>
      <c r="G191" s="615"/>
      <c r="H191" s="106"/>
      <c r="I191" s="106"/>
      <c r="J191" s="106"/>
      <c r="K191" s="106"/>
      <c r="L191" s="106"/>
      <c r="M191" s="106"/>
      <c r="N191" s="106"/>
      <c r="O191" s="106">
        <f t="shared" si="46"/>
        <v>0</v>
      </c>
      <c r="P191" s="635">
        <f t="shared" si="47"/>
        <v>0</v>
      </c>
    </row>
    <row r="192" spans="1:18" ht="9" customHeight="1" x14ac:dyDescent="0.2">
      <c r="A192" s="612" t="s">
        <v>199</v>
      </c>
      <c r="B192" s="615"/>
      <c r="C192" s="615"/>
      <c r="D192" s="615"/>
      <c r="E192" s="615"/>
      <c r="F192" s="615"/>
      <c r="G192" s="615"/>
      <c r="H192" s="106"/>
      <c r="I192" s="106"/>
      <c r="J192" s="106"/>
      <c r="K192" s="106"/>
      <c r="L192" s="106"/>
      <c r="M192" s="106"/>
      <c r="N192" s="106"/>
      <c r="O192" s="106">
        <f t="shared" si="46"/>
        <v>0</v>
      </c>
      <c r="P192" s="635">
        <f t="shared" si="47"/>
        <v>0</v>
      </c>
    </row>
    <row r="193" spans="1:16" ht="9" customHeight="1" x14ac:dyDescent="0.2">
      <c r="A193" s="612" t="s">
        <v>115</v>
      </c>
      <c r="B193" s="615"/>
      <c r="C193" s="615"/>
      <c r="D193" s="615"/>
      <c r="E193" s="615"/>
      <c r="F193" s="615"/>
      <c r="G193" s="615"/>
      <c r="H193" s="106"/>
      <c r="I193" s="106"/>
      <c r="J193" s="106"/>
      <c r="K193" s="106"/>
      <c r="L193" s="106"/>
      <c r="M193" s="106"/>
      <c r="N193" s="106"/>
      <c r="O193" s="106">
        <f t="shared" si="46"/>
        <v>0</v>
      </c>
      <c r="P193" s="635">
        <f t="shared" si="47"/>
        <v>0</v>
      </c>
    </row>
    <row r="194" spans="1:16" ht="9" customHeight="1" x14ac:dyDescent="0.2">
      <c r="A194" s="612" t="s">
        <v>198</v>
      </c>
      <c r="B194" s="615"/>
      <c r="C194" s="615"/>
      <c r="D194" s="615"/>
      <c r="E194" s="615"/>
      <c r="F194" s="615"/>
      <c r="G194" s="615"/>
      <c r="H194" s="106"/>
      <c r="I194" s="106"/>
      <c r="J194" s="106"/>
      <c r="K194" s="106"/>
      <c r="L194" s="106"/>
      <c r="M194" s="106"/>
      <c r="N194" s="106"/>
      <c r="O194" s="106">
        <f t="shared" si="46"/>
        <v>0</v>
      </c>
      <c r="P194" s="635">
        <f t="shared" si="47"/>
        <v>0</v>
      </c>
    </row>
    <row r="195" spans="1:16" ht="9" customHeight="1" x14ac:dyDescent="0.2">
      <c r="A195" s="612" t="s">
        <v>198</v>
      </c>
      <c r="B195" s="615">
        <f>D158*H158</f>
        <v>38142.949999999997</v>
      </c>
      <c r="C195" s="615"/>
      <c r="D195" s="615"/>
      <c r="E195" s="615"/>
      <c r="F195" s="615"/>
      <c r="G195" s="615"/>
      <c r="H195" s="106"/>
      <c r="I195" s="106">
        <f>B195*N158</f>
        <v>3432.8654999999994</v>
      </c>
      <c r="J195" s="106">
        <f>B195*O158</f>
        <v>6102.8719999999994</v>
      </c>
      <c r="K195" s="106">
        <f>B195*N159</f>
        <v>7628.59</v>
      </c>
      <c r="L195" s="106">
        <f>B195*O159</f>
        <v>8772.8784999999989</v>
      </c>
      <c r="M195" s="106">
        <f>B195*N160</f>
        <v>8772.8784999999989</v>
      </c>
      <c r="N195" s="106">
        <f>B195*O160</f>
        <v>3432.8654999999994</v>
      </c>
      <c r="O195" s="106">
        <f t="shared" si="46"/>
        <v>38142.949999999997</v>
      </c>
      <c r="P195" s="635">
        <f t="shared" si="47"/>
        <v>0</v>
      </c>
    </row>
    <row r="196" spans="1:16" ht="9" customHeight="1" x14ac:dyDescent="0.2">
      <c r="A196" s="612" t="s">
        <v>199</v>
      </c>
      <c r="B196" s="615"/>
      <c r="C196" s="615"/>
      <c r="D196" s="615"/>
      <c r="E196" s="615"/>
      <c r="F196" s="615"/>
      <c r="G196" s="615"/>
      <c r="H196" s="106"/>
      <c r="I196" s="106"/>
      <c r="J196" s="106"/>
      <c r="K196" s="106"/>
      <c r="L196" s="106"/>
      <c r="M196" s="106"/>
      <c r="N196" s="106"/>
      <c r="O196" s="106">
        <f t="shared" si="46"/>
        <v>0</v>
      </c>
      <c r="P196" s="635">
        <f t="shared" si="47"/>
        <v>0</v>
      </c>
    </row>
    <row r="197" spans="1:16" ht="9" customHeight="1" x14ac:dyDescent="0.2">
      <c r="A197" s="612" t="s">
        <v>87</v>
      </c>
      <c r="B197" s="615"/>
      <c r="C197" s="615"/>
      <c r="D197" s="615"/>
      <c r="E197" s="615"/>
      <c r="F197" s="615"/>
      <c r="G197" s="615"/>
      <c r="H197" s="106"/>
      <c r="I197" s="106"/>
      <c r="J197" s="106"/>
      <c r="K197" s="106"/>
      <c r="L197" s="106"/>
      <c r="M197" s="106"/>
      <c r="N197" s="106"/>
      <c r="O197" s="106">
        <f t="shared" si="46"/>
        <v>0</v>
      </c>
      <c r="P197" s="635">
        <f t="shared" si="47"/>
        <v>0</v>
      </c>
    </row>
    <row r="198" spans="1:16" ht="9" customHeight="1" x14ac:dyDescent="0.2">
      <c r="A198" s="612" t="s">
        <v>200</v>
      </c>
      <c r="B198" s="615"/>
      <c r="C198" s="615"/>
      <c r="D198" s="615"/>
      <c r="E198" s="615"/>
      <c r="F198" s="615"/>
      <c r="G198" s="615"/>
      <c r="H198" s="106"/>
      <c r="I198" s="106"/>
      <c r="J198" s="106"/>
      <c r="K198" s="106"/>
      <c r="L198" s="106"/>
      <c r="M198" s="106"/>
      <c r="N198" s="106"/>
      <c r="O198" s="106">
        <f t="shared" si="46"/>
        <v>0</v>
      </c>
      <c r="P198" s="635">
        <f t="shared" si="47"/>
        <v>0</v>
      </c>
    </row>
    <row r="199" spans="1:16" ht="9" customHeight="1" x14ac:dyDescent="0.2">
      <c r="A199" s="612" t="s">
        <v>201</v>
      </c>
      <c r="B199" s="615">
        <f>D166*H166</f>
        <v>38142.949999999997</v>
      </c>
      <c r="C199" s="615">
        <f>B199*N167</f>
        <v>7628.59</v>
      </c>
      <c r="D199" s="615">
        <f>B199*O167</f>
        <v>8772.8784999999989</v>
      </c>
      <c r="E199" s="615">
        <f>B199*N168</f>
        <v>8772.8784999999989</v>
      </c>
      <c r="F199" s="615">
        <f>B199*O168</f>
        <v>3432.8654999999994</v>
      </c>
      <c r="G199" s="615"/>
      <c r="H199" s="106"/>
      <c r="I199" s="106"/>
      <c r="J199" s="106"/>
      <c r="K199" s="106"/>
      <c r="L199" s="106"/>
      <c r="M199" s="106">
        <f>B199*N166</f>
        <v>3432.8654999999994</v>
      </c>
      <c r="N199" s="106">
        <f>B199*O166</f>
        <v>6102.8719999999994</v>
      </c>
      <c r="O199" s="106">
        <f t="shared" si="46"/>
        <v>38142.949999999997</v>
      </c>
      <c r="P199" s="635">
        <f t="shared" si="47"/>
        <v>0</v>
      </c>
    </row>
    <row r="200" spans="1:16" ht="9" customHeight="1" thickBot="1" x14ac:dyDescent="0.25">
      <c r="A200" s="637" t="s">
        <v>86</v>
      </c>
      <c r="B200" s="638">
        <f>D169*H169</f>
        <v>38142.949999999997</v>
      </c>
      <c r="C200" s="638">
        <f>B200*O169</f>
        <v>6102.8719999999994</v>
      </c>
      <c r="D200" s="638">
        <f>B200*N170</f>
        <v>7628.59</v>
      </c>
      <c r="E200" s="638">
        <f>B200*O170</f>
        <v>8772.8784999999989</v>
      </c>
      <c r="F200" s="638">
        <f>B200*N171</f>
        <v>8772.8784999999989</v>
      </c>
      <c r="G200" s="638">
        <f>B200*O171</f>
        <v>3432.8654999999994</v>
      </c>
      <c r="H200" s="639"/>
      <c r="I200" s="639"/>
      <c r="J200" s="639"/>
      <c r="K200" s="639"/>
      <c r="L200" s="639"/>
      <c r="M200" s="639"/>
      <c r="N200" s="639">
        <f>B200*N169</f>
        <v>3432.8654999999994</v>
      </c>
      <c r="O200" s="639">
        <f t="shared" si="46"/>
        <v>38142.949999999997</v>
      </c>
      <c r="P200" s="640">
        <f t="shared" si="47"/>
        <v>0</v>
      </c>
    </row>
    <row r="201" spans="1:16" ht="9" customHeight="1" x14ac:dyDescent="0.2">
      <c r="B201" s="641"/>
      <c r="C201" s="641">
        <f t="shared" ref="C201:N201" si="48">SUM(C189:C200)</f>
        <v>13731.462</v>
      </c>
      <c r="D201" s="641">
        <f t="shared" si="48"/>
        <v>19834.333999999999</v>
      </c>
      <c r="E201" s="641">
        <f t="shared" si="48"/>
        <v>23648.628999999997</v>
      </c>
      <c r="F201" s="641">
        <f t="shared" si="48"/>
        <v>19834.333999999999</v>
      </c>
      <c r="G201" s="641">
        <f t="shared" si="48"/>
        <v>12205.743999999999</v>
      </c>
      <c r="H201" s="641">
        <f t="shared" si="48"/>
        <v>8772.8784999999989</v>
      </c>
      <c r="I201" s="641">
        <f t="shared" si="48"/>
        <v>6865.7309999999989</v>
      </c>
      <c r="J201" s="641">
        <f t="shared" si="48"/>
        <v>6102.8719999999994</v>
      </c>
      <c r="K201" s="641">
        <f t="shared" si="48"/>
        <v>7628.59</v>
      </c>
      <c r="L201" s="641">
        <f t="shared" si="48"/>
        <v>8772.8784999999989</v>
      </c>
      <c r="M201" s="641">
        <f t="shared" si="48"/>
        <v>12205.743999999999</v>
      </c>
      <c r="N201" s="641">
        <f t="shared" si="48"/>
        <v>12968.602999999999</v>
      </c>
      <c r="O201" s="636"/>
      <c r="P201" s="636"/>
    </row>
    <row r="202" spans="1:16" ht="9" customHeight="1" thickBot="1" x14ac:dyDescent="0.25"/>
    <row r="203" spans="1:16" ht="9" customHeight="1" thickBot="1" x14ac:dyDescent="0.25">
      <c r="A203" s="645" t="s">
        <v>179</v>
      </c>
      <c r="B203" s="646" t="s">
        <v>197</v>
      </c>
      <c r="C203" s="646" t="s">
        <v>198</v>
      </c>
      <c r="D203" s="647" t="s">
        <v>98</v>
      </c>
      <c r="E203" s="646" t="s">
        <v>115</v>
      </c>
      <c r="F203" s="647" t="s">
        <v>199</v>
      </c>
      <c r="G203" s="646" t="s">
        <v>115</v>
      </c>
      <c r="H203" s="646" t="s">
        <v>198</v>
      </c>
      <c r="I203" s="646" t="s">
        <v>198</v>
      </c>
      <c r="J203" s="646" t="s">
        <v>199</v>
      </c>
      <c r="K203" s="646" t="s">
        <v>87</v>
      </c>
      <c r="L203" s="646" t="s">
        <v>200</v>
      </c>
      <c r="M203" s="646" t="s">
        <v>201</v>
      </c>
      <c r="N203" s="646" t="s">
        <v>86</v>
      </c>
      <c r="O203" s="646"/>
      <c r="P203" s="648"/>
    </row>
    <row r="204" spans="1:16" ht="9" customHeight="1" x14ac:dyDescent="0.2">
      <c r="A204" s="586" t="s">
        <v>198</v>
      </c>
      <c r="B204" s="589"/>
      <c r="C204" s="589"/>
      <c r="D204" s="589"/>
      <c r="E204" s="589"/>
      <c r="F204" s="589"/>
      <c r="G204" s="589"/>
      <c r="H204" s="631"/>
      <c r="I204" s="631"/>
      <c r="J204" s="631"/>
      <c r="K204" s="631"/>
      <c r="L204" s="631"/>
      <c r="M204" s="631"/>
      <c r="N204" s="631"/>
      <c r="O204" s="631">
        <f t="shared" ref="O204:O215" si="49">SUM(C204:N204)</f>
        <v>0</v>
      </c>
      <c r="P204" s="633">
        <f t="shared" ref="P204:P215" si="50">O204-B204</f>
        <v>0</v>
      </c>
    </row>
    <row r="205" spans="1:16" ht="9" customHeight="1" x14ac:dyDescent="0.2">
      <c r="A205" s="612" t="s">
        <v>98</v>
      </c>
      <c r="B205" s="615">
        <f>D150*F150*I150</f>
        <v>85250</v>
      </c>
      <c r="C205" s="615"/>
      <c r="D205" s="615">
        <f>B205*P150</f>
        <v>7672.5</v>
      </c>
      <c r="E205" s="615">
        <f>B205*Q150</f>
        <v>13640</v>
      </c>
      <c r="F205" s="615">
        <f>B205*P151</f>
        <v>17050</v>
      </c>
      <c r="G205" s="615">
        <f>B205*Q151</f>
        <v>19607.5</v>
      </c>
      <c r="H205" s="106">
        <f>B205*P152</f>
        <v>19607.5</v>
      </c>
      <c r="I205" s="106">
        <f>B205*Q152</f>
        <v>7672.5</v>
      </c>
      <c r="J205" s="106"/>
      <c r="K205" s="106"/>
      <c r="L205" s="106"/>
      <c r="M205" s="106"/>
      <c r="N205" s="106"/>
      <c r="O205" s="106">
        <f t="shared" si="49"/>
        <v>85250</v>
      </c>
      <c r="P205" s="635">
        <f t="shared" si="50"/>
        <v>0</v>
      </c>
    </row>
    <row r="206" spans="1:16" ht="9" customHeight="1" x14ac:dyDescent="0.2">
      <c r="A206" s="612" t="s">
        <v>115</v>
      </c>
      <c r="B206" s="615"/>
      <c r="C206" s="615"/>
      <c r="D206" s="615"/>
      <c r="E206" s="615"/>
      <c r="F206" s="615"/>
      <c r="G206" s="615"/>
      <c r="H206" s="106"/>
      <c r="I206" s="106"/>
      <c r="J206" s="106"/>
      <c r="K206" s="106"/>
      <c r="L206" s="106"/>
      <c r="M206" s="106"/>
      <c r="N206" s="106"/>
      <c r="O206" s="106">
        <f t="shared" si="49"/>
        <v>0</v>
      </c>
      <c r="P206" s="635">
        <f t="shared" si="50"/>
        <v>0</v>
      </c>
    </row>
    <row r="207" spans="1:16" ht="9" customHeight="1" x14ac:dyDescent="0.2">
      <c r="A207" s="612" t="s">
        <v>199</v>
      </c>
      <c r="B207" s="615"/>
      <c r="C207" s="615"/>
      <c r="D207" s="615"/>
      <c r="E207" s="615"/>
      <c r="F207" s="615"/>
      <c r="G207" s="615"/>
      <c r="H207" s="106"/>
      <c r="I207" s="106"/>
      <c r="J207" s="106"/>
      <c r="K207" s="106"/>
      <c r="L207" s="106"/>
      <c r="M207" s="106"/>
      <c r="N207" s="106"/>
      <c r="O207" s="106">
        <f t="shared" si="49"/>
        <v>0</v>
      </c>
      <c r="P207" s="635">
        <f t="shared" si="50"/>
        <v>0</v>
      </c>
    </row>
    <row r="208" spans="1:16" ht="9" customHeight="1" x14ac:dyDescent="0.2">
      <c r="A208" s="612" t="s">
        <v>115</v>
      </c>
      <c r="B208" s="615"/>
      <c r="C208" s="615"/>
      <c r="D208" s="615"/>
      <c r="E208" s="615"/>
      <c r="F208" s="615"/>
      <c r="G208" s="615"/>
      <c r="H208" s="106"/>
      <c r="I208" s="106"/>
      <c r="J208" s="106"/>
      <c r="K208" s="106"/>
      <c r="L208" s="106"/>
      <c r="M208" s="106"/>
      <c r="N208" s="106"/>
      <c r="O208" s="106">
        <f t="shared" si="49"/>
        <v>0</v>
      </c>
      <c r="P208" s="635">
        <f t="shared" si="50"/>
        <v>0</v>
      </c>
    </row>
    <row r="209" spans="1:16" ht="9" customHeight="1" x14ac:dyDescent="0.2">
      <c r="A209" s="612" t="s">
        <v>198</v>
      </c>
      <c r="B209" s="615"/>
      <c r="C209" s="615"/>
      <c r="D209" s="615"/>
      <c r="E209" s="615"/>
      <c r="F209" s="615"/>
      <c r="G209" s="615"/>
      <c r="H209" s="615"/>
      <c r="I209" s="615"/>
      <c r="J209" s="615"/>
      <c r="K209" s="615"/>
      <c r="L209" s="106"/>
      <c r="M209" s="106"/>
      <c r="N209" s="106"/>
      <c r="O209" s="106">
        <f t="shared" si="49"/>
        <v>0</v>
      </c>
      <c r="P209" s="635">
        <f t="shared" si="50"/>
        <v>0</v>
      </c>
    </row>
    <row r="210" spans="1:16" ht="9" customHeight="1" x14ac:dyDescent="0.2">
      <c r="A210" s="612" t="s">
        <v>198</v>
      </c>
      <c r="B210" s="615">
        <f>D158*F158*I158</f>
        <v>104500.00000000001</v>
      </c>
      <c r="C210" s="615"/>
      <c r="D210" s="615"/>
      <c r="E210" s="615"/>
      <c r="F210" s="615"/>
      <c r="G210" s="615"/>
      <c r="H210" s="615"/>
      <c r="I210" s="615">
        <f>B210*P158</f>
        <v>9405.0000000000018</v>
      </c>
      <c r="J210" s="615">
        <f>B210*Q158</f>
        <v>16720.000000000004</v>
      </c>
      <c r="K210" s="615">
        <f>B210*P159</f>
        <v>20900.000000000004</v>
      </c>
      <c r="L210" s="615">
        <f>B210*Q159</f>
        <v>24035.000000000004</v>
      </c>
      <c r="M210" s="106">
        <f>B210*P160</f>
        <v>24035.000000000004</v>
      </c>
      <c r="N210" s="106">
        <f>B210*Q160</f>
        <v>9405.0000000000018</v>
      </c>
      <c r="O210" s="106">
        <f t="shared" si="49"/>
        <v>104500.00000000001</v>
      </c>
      <c r="P210" s="635">
        <f t="shared" si="50"/>
        <v>0</v>
      </c>
    </row>
    <row r="211" spans="1:16" ht="9" customHeight="1" x14ac:dyDescent="0.2">
      <c r="A211" s="612" t="s">
        <v>199</v>
      </c>
      <c r="B211" s="615"/>
      <c r="C211" s="615"/>
      <c r="D211" s="615"/>
      <c r="E211" s="615"/>
      <c r="F211" s="615"/>
      <c r="G211" s="615"/>
      <c r="H211" s="106"/>
      <c r="I211" s="106"/>
      <c r="J211" s="106"/>
      <c r="K211" s="106"/>
      <c r="L211" s="106"/>
      <c r="M211" s="106"/>
      <c r="N211" s="106"/>
      <c r="O211" s="106">
        <f t="shared" si="49"/>
        <v>0</v>
      </c>
      <c r="P211" s="635">
        <f t="shared" si="50"/>
        <v>0</v>
      </c>
    </row>
    <row r="212" spans="1:16" ht="9" customHeight="1" x14ac:dyDescent="0.2">
      <c r="A212" s="612" t="s">
        <v>87</v>
      </c>
      <c r="B212" s="615"/>
      <c r="C212" s="615"/>
      <c r="D212" s="615"/>
      <c r="E212" s="615"/>
      <c r="F212" s="615"/>
      <c r="G212" s="615"/>
      <c r="H212" s="106"/>
      <c r="I212" s="106"/>
      <c r="J212" s="106"/>
      <c r="K212" s="106"/>
      <c r="L212" s="106"/>
      <c r="M212" s="106"/>
      <c r="N212" s="106"/>
      <c r="O212" s="106">
        <f t="shared" si="49"/>
        <v>0</v>
      </c>
      <c r="P212" s="635">
        <f t="shared" si="50"/>
        <v>0</v>
      </c>
    </row>
    <row r="213" spans="1:16" ht="9" customHeight="1" x14ac:dyDescent="0.2">
      <c r="A213" s="612" t="s">
        <v>200</v>
      </c>
      <c r="B213" s="615"/>
      <c r="C213" s="615"/>
      <c r="D213" s="615"/>
      <c r="E213" s="615"/>
      <c r="F213" s="615"/>
      <c r="G213" s="615"/>
      <c r="H213" s="106"/>
      <c r="I213" s="106"/>
      <c r="J213" s="106"/>
      <c r="K213" s="106"/>
      <c r="L213" s="106"/>
      <c r="M213" s="106"/>
      <c r="N213" s="106"/>
      <c r="O213" s="106">
        <f t="shared" si="49"/>
        <v>0</v>
      </c>
      <c r="P213" s="635">
        <f t="shared" si="50"/>
        <v>0</v>
      </c>
    </row>
    <row r="214" spans="1:16" ht="9" customHeight="1" x14ac:dyDescent="0.2">
      <c r="A214" s="612" t="s">
        <v>201</v>
      </c>
      <c r="B214" s="615">
        <f>D166*F166*I166</f>
        <v>93500.000000000015</v>
      </c>
      <c r="C214" s="615">
        <f>B214*P167</f>
        <v>18700.000000000004</v>
      </c>
      <c r="D214" s="615">
        <f>B214*Q167</f>
        <v>21505.000000000004</v>
      </c>
      <c r="E214" s="615">
        <f>B214*P168</f>
        <v>21505.000000000004</v>
      </c>
      <c r="F214" s="615">
        <f>B214*Q168</f>
        <v>8415.0000000000018</v>
      </c>
      <c r="G214" s="615"/>
      <c r="H214" s="106"/>
      <c r="I214" s="106"/>
      <c r="J214" s="106"/>
      <c r="K214" s="106"/>
      <c r="L214" s="106"/>
      <c r="M214" s="106">
        <f>B214*P166</f>
        <v>8415.0000000000018</v>
      </c>
      <c r="N214" s="106">
        <f>B214*Q166</f>
        <v>14960.000000000002</v>
      </c>
      <c r="O214" s="106">
        <f t="shared" si="49"/>
        <v>93500.000000000015</v>
      </c>
      <c r="P214" s="635">
        <f t="shared" si="50"/>
        <v>0</v>
      </c>
    </row>
    <row r="215" spans="1:16" ht="9" customHeight="1" thickBot="1" x14ac:dyDescent="0.25">
      <c r="A215" s="637" t="s">
        <v>86</v>
      </c>
      <c r="B215" s="638">
        <f>D169*F169*I169</f>
        <v>82500</v>
      </c>
      <c r="C215" s="638">
        <f>B215*Q169</f>
        <v>13200</v>
      </c>
      <c r="D215" s="638">
        <f>B215*P170</f>
        <v>16500</v>
      </c>
      <c r="E215" s="638">
        <f>B215*Q170</f>
        <v>18975</v>
      </c>
      <c r="F215" s="638">
        <f>B215*P171</f>
        <v>18975</v>
      </c>
      <c r="G215" s="638">
        <f>B215*Q171</f>
        <v>7425</v>
      </c>
      <c r="H215" s="639"/>
      <c r="I215" s="639"/>
      <c r="J215" s="639"/>
      <c r="K215" s="639"/>
      <c r="L215" s="639"/>
      <c r="M215" s="639"/>
      <c r="N215" s="639">
        <f>B215*P169</f>
        <v>7425</v>
      </c>
      <c r="O215" s="639">
        <f t="shared" si="49"/>
        <v>82500</v>
      </c>
      <c r="P215" s="640">
        <f t="shared" si="50"/>
        <v>0</v>
      </c>
    </row>
    <row r="216" spans="1:16" ht="9" customHeight="1" x14ac:dyDescent="0.2">
      <c r="B216" s="641"/>
      <c r="C216" s="641">
        <f t="shared" ref="C216:N216" si="51">SUM(C204:C215)</f>
        <v>31900.000000000004</v>
      </c>
      <c r="D216" s="641">
        <f t="shared" si="51"/>
        <v>45677.5</v>
      </c>
      <c r="E216" s="641">
        <f t="shared" si="51"/>
        <v>54120</v>
      </c>
      <c r="F216" s="641">
        <f t="shared" si="51"/>
        <v>44440</v>
      </c>
      <c r="G216" s="641">
        <f t="shared" si="51"/>
        <v>27032.5</v>
      </c>
      <c r="H216" s="641">
        <f t="shared" si="51"/>
        <v>19607.5</v>
      </c>
      <c r="I216" s="641">
        <f t="shared" si="51"/>
        <v>17077.5</v>
      </c>
      <c r="J216" s="641">
        <f t="shared" si="51"/>
        <v>16720.000000000004</v>
      </c>
      <c r="K216" s="641">
        <f t="shared" si="51"/>
        <v>20900.000000000004</v>
      </c>
      <c r="L216" s="641">
        <f t="shared" si="51"/>
        <v>24035.000000000004</v>
      </c>
      <c r="M216" s="641">
        <f t="shared" si="51"/>
        <v>32450.000000000007</v>
      </c>
      <c r="N216" s="641">
        <f t="shared" si="51"/>
        <v>31790.000000000004</v>
      </c>
    </row>
    <row r="217" spans="1:16" ht="9" customHeight="1" x14ac:dyDescent="0.2"/>
    <row r="218" spans="1:16" ht="9" customHeight="1" x14ac:dyDescent="0.2">
      <c r="A218" s="127" t="s">
        <v>44</v>
      </c>
      <c r="B218" s="127" t="s">
        <v>15</v>
      </c>
      <c r="C218" s="641">
        <f>C186</f>
        <v>10040.071825771631</v>
      </c>
      <c r="D218" s="641">
        <f t="shared" ref="D218:N218" si="52">D186</f>
        <v>6817.5776859504131</v>
      </c>
      <c r="E218" s="641">
        <f t="shared" si="52"/>
        <v>7548.0324380165293</v>
      </c>
      <c r="F218" s="641">
        <f t="shared" si="52"/>
        <v>7304.5475206611573</v>
      </c>
      <c r="G218" s="641">
        <f t="shared" si="52"/>
        <v>4944.05</v>
      </c>
      <c r="H218" s="641">
        <f t="shared" si="52"/>
        <v>4924.2010204081635</v>
      </c>
      <c r="I218" s="641">
        <f t="shared" si="52"/>
        <v>4923.5393877551014</v>
      </c>
      <c r="J218" s="641">
        <f t="shared" si="52"/>
        <v>2492.0393877551019</v>
      </c>
      <c r="K218" s="641">
        <f t="shared" si="52"/>
        <v>4853.1985410693205</v>
      </c>
      <c r="L218" s="641">
        <f t="shared" si="52"/>
        <v>7527.5218257716306</v>
      </c>
      <c r="M218" s="641">
        <f t="shared" si="52"/>
        <v>7284.6985410693205</v>
      </c>
      <c r="N218" s="641">
        <f t="shared" si="52"/>
        <v>10040.071825771631</v>
      </c>
    </row>
    <row r="219" spans="1:16" ht="9" customHeight="1" x14ac:dyDescent="0.2">
      <c r="B219" s="127" t="s">
        <v>12</v>
      </c>
      <c r="C219" s="641">
        <f>C201</f>
        <v>13731.462</v>
      </c>
      <c r="D219" s="641">
        <f t="shared" ref="D219:N219" si="53">D201</f>
        <v>19834.333999999999</v>
      </c>
      <c r="E219" s="641">
        <f t="shared" si="53"/>
        <v>23648.628999999997</v>
      </c>
      <c r="F219" s="641">
        <f t="shared" si="53"/>
        <v>19834.333999999999</v>
      </c>
      <c r="G219" s="641">
        <f t="shared" si="53"/>
        <v>12205.743999999999</v>
      </c>
      <c r="H219" s="641">
        <f t="shared" si="53"/>
        <v>8772.8784999999989</v>
      </c>
      <c r="I219" s="641">
        <f t="shared" si="53"/>
        <v>6865.7309999999989</v>
      </c>
      <c r="J219" s="641">
        <f t="shared" si="53"/>
        <v>6102.8719999999994</v>
      </c>
      <c r="K219" s="641">
        <f t="shared" si="53"/>
        <v>7628.59</v>
      </c>
      <c r="L219" s="641">
        <f t="shared" si="53"/>
        <v>8772.8784999999989</v>
      </c>
      <c r="M219" s="641">
        <f t="shared" si="53"/>
        <v>12205.743999999999</v>
      </c>
      <c r="N219" s="641">
        <f t="shared" si="53"/>
        <v>12968.602999999999</v>
      </c>
    </row>
    <row r="220" spans="1:16" ht="9" customHeight="1" x14ac:dyDescent="0.2">
      <c r="B220" s="127" t="s">
        <v>16</v>
      </c>
      <c r="C220" s="641">
        <f t="shared" ref="C220:N220" si="54">C219+C218</f>
        <v>23771.533825771628</v>
      </c>
      <c r="D220" s="641">
        <f t="shared" si="54"/>
        <v>26651.911685950414</v>
      </c>
      <c r="E220" s="641">
        <f t="shared" si="54"/>
        <v>31196.661438016527</v>
      </c>
      <c r="F220" s="641">
        <f t="shared" si="54"/>
        <v>27138.881520661154</v>
      </c>
      <c r="G220" s="641">
        <f t="shared" si="54"/>
        <v>17149.793999999998</v>
      </c>
      <c r="H220" s="641">
        <f t="shared" si="54"/>
        <v>13697.079520408162</v>
      </c>
      <c r="I220" s="641">
        <f t="shared" si="54"/>
        <v>11789.270387755099</v>
      </c>
      <c r="J220" s="641">
        <f t="shared" si="54"/>
        <v>8594.9113877551008</v>
      </c>
      <c r="K220" s="641">
        <f t="shared" si="54"/>
        <v>12481.78854106932</v>
      </c>
      <c r="L220" s="641">
        <f t="shared" si="54"/>
        <v>16300.400325771629</v>
      </c>
      <c r="M220" s="641">
        <f t="shared" si="54"/>
        <v>19490.442541069318</v>
      </c>
      <c r="N220" s="641">
        <f t="shared" si="54"/>
        <v>23008.674825771632</v>
      </c>
      <c r="O220" s="636">
        <f>SUM(C220:N220)</f>
        <v>231271.34999999995</v>
      </c>
    </row>
    <row r="221" spans="1:16" ht="9" customHeight="1" x14ac:dyDescent="0.2">
      <c r="C221" s="641"/>
      <c r="D221" s="641"/>
      <c r="E221" s="641"/>
      <c r="F221" s="641"/>
      <c r="G221" s="641"/>
      <c r="H221" s="641"/>
      <c r="I221" s="641"/>
      <c r="J221" s="641"/>
      <c r="K221" s="641"/>
      <c r="L221" s="641"/>
      <c r="M221" s="641"/>
      <c r="N221" s="641"/>
    </row>
    <row r="222" spans="1:16" ht="9" customHeight="1" x14ac:dyDescent="0.2">
      <c r="B222" s="127" t="s">
        <v>179</v>
      </c>
      <c r="C222" s="641">
        <f>C216</f>
        <v>31900.000000000004</v>
      </c>
      <c r="D222" s="641">
        <f t="shared" ref="D222:N222" si="55">D216</f>
        <v>45677.5</v>
      </c>
      <c r="E222" s="641">
        <f t="shared" si="55"/>
        <v>54120</v>
      </c>
      <c r="F222" s="641">
        <f t="shared" si="55"/>
        <v>44440</v>
      </c>
      <c r="G222" s="641">
        <f t="shared" si="55"/>
        <v>27032.5</v>
      </c>
      <c r="H222" s="641">
        <f t="shared" si="55"/>
        <v>19607.5</v>
      </c>
      <c r="I222" s="641">
        <f t="shared" si="55"/>
        <v>17077.5</v>
      </c>
      <c r="J222" s="641">
        <f t="shared" si="55"/>
        <v>16720.000000000004</v>
      </c>
      <c r="K222" s="641">
        <f t="shared" si="55"/>
        <v>20900.000000000004</v>
      </c>
      <c r="L222" s="641">
        <f t="shared" si="55"/>
        <v>24035.000000000004</v>
      </c>
      <c r="M222" s="641">
        <f t="shared" si="55"/>
        <v>32450.000000000007</v>
      </c>
      <c r="N222" s="641">
        <f t="shared" si="55"/>
        <v>31790.000000000004</v>
      </c>
      <c r="O222" s="636">
        <f>SUM(C222:N222)</f>
        <v>365750</v>
      </c>
    </row>
    <row r="223" spans="1:16" ht="9" customHeight="1" x14ac:dyDescent="0.2"/>
    <row r="224" spans="1:16" ht="9" customHeight="1" x14ac:dyDescent="0.2">
      <c r="B224" s="127" t="s">
        <v>17</v>
      </c>
      <c r="C224" s="641">
        <f t="shared" ref="C224:N224" si="56">C222-C220</f>
        <v>8128.4661742283752</v>
      </c>
      <c r="D224" s="641">
        <f t="shared" si="56"/>
        <v>19025.588314049586</v>
      </c>
      <c r="E224" s="641">
        <f t="shared" si="56"/>
        <v>22923.338561983473</v>
      </c>
      <c r="F224" s="641">
        <f t="shared" si="56"/>
        <v>17301.118479338846</v>
      </c>
      <c r="G224" s="641">
        <f t="shared" si="56"/>
        <v>9882.7060000000019</v>
      </c>
      <c r="H224" s="641">
        <f t="shared" si="56"/>
        <v>5910.4204795918376</v>
      </c>
      <c r="I224" s="641">
        <f t="shared" si="56"/>
        <v>5288.2296122449006</v>
      </c>
      <c r="J224" s="641">
        <f t="shared" si="56"/>
        <v>8125.0886122449028</v>
      </c>
      <c r="K224" s="641">
        <f t="shared" si="56"/>
        <v>8418.2114589306839</v>
      </c>
      <c r="L224" s="641">
        <f t="shared" si="56"/>
        <v>7734.5996742283751</v>
      </c>
      <c r="M224" s="641">
        <f t="shared" si="56"/>
        <v>12959.557458930689</v>
      </c>
      <c r="N224" s="641">
        <f t="shared" si="56"/>
        <v>8781.3251742283719</v>
      </c>
      <c r="O224" s="636">
        <f>SUM(C224:N224)</f>
        <v>134478.65000000005</v>
      </c>
    </row>
    <row r="225" spans="1:20" ht="9.9499999999999993" customHeight="1" thickBot="1" x14ac:dyDescent="0.25"/>
    <row r="226" spans="1:20" ht="9.9499999999999993" customHeight="1" x14ac:dyDescent="0.2">
      <c r="A226" s="572"/>
      <c r="B226" s="573"/>
      <c r="C226" s="573"/>
      <c r="D226" s="573"/>
      <c r="E226" s="574"/>
      <c r="F226" s="573"/>
      <c r="G226" s="574"/>
      <c r="H226" s="573"/>
      <c r="I226" s="575"/>
      <c r="J226" s="879" t="s">
        <v>15</v>
      </c>
      <c r="K226" s="880"/>
      <c r="L226" s="880"/>
      <c r="M226" s="881"/>
      <c r="N226" s="877" t="s">
        <v>12</v>
      </c>
      <c r="O226" s="878"/>
      <c r="P226" s="882" t="s">
        <v>179</v>
      </c>
      <c r="Q226" s="883"/>
      <c r="R226" s="572"/>
      <c r="S226" s="573"/>
      <c r="T226" s="884" t="s">
        <v>180</v>
      </c>
    </row>
    <row r="227" spans="1:20" ht="9.9499999999999993" customHeight="1" x14ac:dyDescent="0.2">
      <c r="A227" s="662"/>
      <c r="B227" s="663"/>
      <c r="C227" s="663"/>
      <c r="D227" s="663"/>
      <c r="E227" s="664"/>
      <c r="F227" s="663"/>
      <c r="G227" s="664"/>
      <c r="H227" s="663"/>
      <c r="I227" s="665"/>
      <c r="J227" s="666" t="s">
        <v>184</v>
      </c>
      <c r="K227" s="667" t="s">
        <v>185</v>
      </c>
      <c r="L227" s="667" t="s">
        <v>186</v>
      </c>
      <c r="M227" s="668" t="s">
        <v>187</v>
      </c>
      <c r="N227" s="669"/>
      <c r="O227" s="670"/>
      <c r="P227" s="671"/>
      <c r="Q227" s="672"/>
      <c r="R227" s="673"/>
      <c r="S227" s="674"/>
      <c r="T227" s="885"/>
    </row>
    <row r="228" spans="1:20" ht="9.9499999999999993" customHeight="1" thickBot="1" x14ac:dyDescent="0.25">
      <c r="A228" s="576" t="s">
        <v>88</v>
      </c>
      <c r="B228" s="577" t="s">
        <v>181</v>
      </c>
      <c r="C228" s="577" t="s">
        <v>182</v>
      </c>
      <c r="D228" s="577" t="s">
        <v>12</v>
      </c>
      <c r="E228" s="577" t="s">
        <v>94</v>
      </c>
      <c r="F228" s="577" t="s">
        <v>10</v>
      </c>
      <c r="G228" s="577" t="s">
        <v>15</v>
      </c>
      <c r="H228" s="577" t="s">
        <v>12</v>
      </c>
      <c r="I228" s="578" t="s">
        <v>183</v>
      </c>
      <c r="J228" s="579" t="s">
        <v>205</v>
      </c>
      <c r="K228" s="580" t="s">
        <v>206</v>
      </c>
      <c r="L228" s="580" t="s">
        <v>207</v>
      </c>
      <c r="M228" s="581" t="s">
        <v>208</v>
      </c>
      <c r="N228" s="582" t="s">
        <v>184</v>
      </c>
      <c r="O228" s="583" t="s">
        <v>185</v>
      </c>
      <c r="P228" s="584" t="s">
        <v>184</v>
      </c>
      <c r="Q228" s="585" t="s">
        <v>185</v>
      </c>
      <c r="R228" s="576" t="s">
        <v>188</v>
      </c>
      <c r="S228" s="577" t="s">
        <v>189</v>
      </c>
      <c r="T228" s="886"/>
    </row>
    <row r="229" spans="1:20" ht="9.9499999999999993" customHeight="1" x14ac:dyDescent="0.2">
      <c r="A229" s="586" t="s">
        <v>75</v>
      </c>
      <c r="B229" s="587" t="s">
        <v>191</v>
      </c>
      <c r="C229" s="588"/>
      <c r="D229" s="588">
        <v>10.6</v>
      </c>
      <c r="E229" s="587"/>
      <c r="F229" s="587">
        <v>28000</v>
      </c>
      <c r="G229" s="589"/>
      <c r="H229" s="589">
        <v>4500</v>
      </c>
      <c r="I229" s="590">
        <v>0.65</v>
      </c>
      <c r="J229" s="591"/>
      <c r="K229" s="592"/>
      <c r="L229" s="592"/>
      <c r="M229" s="593"/>
      <c r="N229" s="594">
        <v>0.55000000000000004</v>
      </c>
      <c r="O229" s="595">
        <v>0.45</v>
      </c>
      <c r="P229" s="594">
        <v>0.25</v>
      </c>
      <c r="Q229" s="595">
        <v>0.75</v>
      </c>
      <c r="R229" s="596">
        <v>40544</v>
      </c>
      <c r="S229" s="597">
        <v>40575</v>
      </c>
      <c r="T229" s="598">
        <f>S229-R229</f>
        <v>31</v>
      </c>
    </row>
    <row r="230" spans="1:20" ht="9.9499999999999993" customHeight="1" x14ac:dyDescent="0.2">
      <c r="A230" s="675" t="s">
        <v>75</v>
      </c>
      <c r="B230" s="676" t="s">
        <v>192</v>
      </c>
      <c r="C230" s="677"/>
      <c r="D230" s="677">
        <v>2.7</v>
      </c>
      <c r="E230" s="676"/>
      <c r="F230" s="676">
        <v>28000</v>
      </c>
      <c r="G230" s="678"/>
      <c r="H230" s="678">
        <v>4500</v>
      </c>
      <c r="I230" s="679">
        <v>0.65</v>
      </c>
      <c r="J230" s="680"/>
      <c r="K230" s="681"/>
      <c r="L230" s="681"/>
      <c r="M230" s="682"/>
      <c r="N230" s="683">
        <v>0.55000000000000004</v>
      </c>
      <c r="O230" s="684">
        <v>0.45</v>
      </c>
      <c r="P230" s="683">
        <v>0.25</v>
      </c>
      <c r="Q230" s="684">
        <v>0.75</v>
      </c>
      <c r="R230" s="685">
        <v>40575</v>
      </c>
      <c r="S230" s="686">
        <v>40603</v>
      </c>
      <c r="T230" s="687">
        <f t="shared" ref="T230:T242" si="57">S230-R230</f>
        <v>28</v>
      </c>
    </row>
    <row r="231" spans="1:20" ht="9.9499999999999993" customHeight="1" x14ac:dyDescent="0.2">
      <c r="A231" s="612" t="s">
        <v>75</v>
      </c>
      <c r="B231" s="613" t="s">
        <v>193</v>
      </c>
      <c r="C231" s="614"/>
      <c r="D231" s="614"/>
      <c r="E231" s="613"/>
      <c r="F231" s="613"/>
      <c r="G231" s="615"/>
      <c r="H231" s="615"/>
      <c r="I231" s="616"/>
      <c r="J231" s="617"/>
      <c r="K231" s="618"/>
      <c r="L231" s="619"/>
      <c r="M231" s="620"/>
      <c r="N231" s="621"/>
      <c r="O231" s="622"/>
      <c r="P231" s="621">
        <v>0.25</v>
      </c>
      <c r="Q231" s="622">
        <v>0.75</v>
      </c>
      <c r="R231" s="623">
        <v>40603</v>
      </c>
      <c r="S231" s="624">
        <v>40634</v>
      </c>
      <c r="T231" s="625">
        <f t="shared" si="57"/>
        <v>31</v>
      </c>
    </row>
    <row r="232" spans="1:20" ht="9.9499999999999993" customHeight="1" x14ac:dyDescent="0.2">
      <c r="A232" s="675" t="s">
        <v>75</v>
      </c>
      <c r="B232" s="676" t="s">
        <v>194</v>
      </c>
      <c r="C232" s="677"/>
      <c r="D232" s="677"/>
      <c r="E232" s="676"/>
      <c r="F232" s="676"/>
      <c r="G232" s="678"/>
      <c r="H232" s="678"/>
      <c r="I232" s="679"/>
      <c r="J232" s="680"/>
      <c r="K232" s="681"/>
      <c r="L232" s="681"/>
      <c r="M232" s="682"/>
      <c r="N232" s="683"/>
      <c r="O232" s="684"/>
      <c r="P232" s="683">
        <v>0.25</v>
      </c>
      <c r="Q232" s="684">
        <v>0.75</v>
      </c>
      <c r="R232" s="685">
        <v>40634</v>
      </c>
      <c r="S232" s="686">
        <v>40664</v>
      </c>
      <c r="T232" s="687">
        <f t="shared" si="57"/>
        <v>30</v>
      </c>
    </row>
    <row r="233" spans="1:20" ht="9.9499999999999993" customHeight="1" x14ac:dyDescent="0.2">
      <c r="A233" s="612" t="s">
        <v>75</v>
      </c>
      <c r="B233" s="613" t="s">
        <v>195</v>
      </c>
      <c r="C233" s="614"/>
      <c r="D233" s="614"/>
      <c r="E233" s="613"/>
      <c r="F233" s="613"/>
      <c r="G233" s="615"/>
      <c r="H233" s="615"/>
      <c r="I233" s="616"/>
      <c r="J233" s="617"/>
      <c r="K233" s="618"/>
      <c r="L233" s="619"/>
      <c r="M233" s="620"/>
      <c r="N233" s="621"/>
      <c r="O233" s="622"/>
      <c r="P233" s="621">
        <v>0.25</v>
      </c>
      <c r="Q233" s="622">
        <v>0.75</v>
      </c>
      <c r="R233" s="623">
        <v>40664</v>
      </c>
      <c r="S233" s="624">
        <v>40695</v>
      </c>
      <c r="T233" s="625">
        <f t="shared" si="57"/>
        <v>31</v>
      </c>
    </row>
    <row r="234" spans="1:20" ht="9.9499999999999993" customHeight="1" x14ac:dyDescent="0.2">
      <c r="A234" s="675" t="s">
        <v>75</v>
      </c>
      <c r="B234" s="676" t="s">
        <v>85</v>
      </c>
      <c r="C234" s="677">
        <v>8.1</v>
      </c>
      <c r="D234" s="677"/>
      <c r="E234" s="676">
        <v>202</v>
      </c>
      <c r="F234" s="676"/>
      <c r="G234" s="678">
        <v>5500</v>
      </c>
      <c r="H234" s="678"/>
      <c r="I234" s="679"/>
      <c r="J234" s="680">
        <f>T234/E234</f>
        <v>0.14851485148514851</v>
      </c>
      <c r="K234" s="681">
        <f>T236/E234</f>
        <v>0.15346534653465346</v>
      </c>
      <c r="L234" s="681">
        <f>T238/E234</f>
        <v>0.15346534653465346</v>
      </c>
      <c r="M234" s="682">
        <f>T239/E234</f>
        <v>0.14851485148514851</v>
      </c>
      <c r="N234" s="683"/>
      <c r="O234" s="684"/>
      <c r="P234" s="683">
        <v>0.25</v>
      </c>
      <c r="Q234" s="684">
        <v>0.75</v>
      </c>
      <c r="R234" s="685">
        <v>40695</v>
      </c>
      <c r="S234" s="686">
        <v>40725</v>
      </c>
      <c r="T234" s="687">
        <f t="shared" si="57"/>
        <v>30</v>
      </c>
    </row>
    <row r="235" spans="1:20" ht="9.9499999999999993" customHeight="1" x14ac:dyDescent="0.2">
      <c r="A235" s="701"/>
      <c r="B235" s="701"/>
      <c r="C235" s="701"/>
      <c r="D235" s="701"/>
      <c r="E235" s="701"/>
      <c r="F235" s="701"/>
      <c r="G235" s="701"/>
      <c r="H235" s="701"/>
      <c r="I235" s="701"/>
      <c r="J235" s="680">
        <f>T240/E234</f>
        <v>0.15346534653465346</v>
      </c>
      <c r="K235" s="681">
        <f>T241/E234</f>
        <v>0.14851485148514851</v>
      </c>
      <c r="L235" s="681">
        <f>T242/E234</f>
        <v>0.15346534653465346</v>
      </c>
      <c r="M235" s="682">
        <f>((T234+T236+T238+T239+T240+T241+T242)-E234)/E234</f>
        <v>5.9405940594059403E-2</v>
      </c>
      <c r="N235" s="683"/>
      <c r="O235" s="684"/>
      <c r="P235" s="683">
        <v>0.25</v>
      </c>
      <c r="Q235" s="684">
        <v>0.75</v>
      </c>
      <c r="R235" s="675"/>
      <c r="S235" s="676"/>
      <c r="T235" s="687"/>
    </row>
    <row r="236" spans="1:20" ht="9.9499999999999993" customHeight="1" x14ac:dyDescent="0.2">
      <c r="A236" s="612" t="s">
        <v>75</v>
      </c>
      <c r="B236" s="613" t="s">
        <v>80</v>
      </c>
      <c r="C236" s="614">
        <v>24.6</v>
      </c>
      <c r="D236" s="614"/>
      <c r="E236" s="613">
        <v>212</v>
      </c>
      <c r="F236" s="613"/>
      <c r="G236" s="106">
        <v>5500</v>
      </c>
      <c r="H236" s="615"/>
      <c r="I236" s="616"/>
      <c r="J236" s="617">
        <f>T236/E236</f>
        <v>0.14622641509433962</v>
      </c>
      <c r="K236" s="618">
        <f>T238/E236</f>
        <v>0.14622641509433962</v>
      </c>
      <c r="L236" s="619">
        <f>T239/E236</f>
        <v>0.14150943396226415</v>
      </c>
      <c r="M236" s="620">
        <f>T241/E236</f>
        <v>0.14150943396226415</v>
      </c>
      <c r="N236" s="621"/>
      <c r="O236" s="622"/>
      <c r="P236" s="621"/>
      <c r="Q236" s="622"/>
      <c r="R236" s="702">
        <v>40725</v>
      </c>
      <c r="S236" s="703">
        <v>40756</v>
      </c>
      <c r="T236" s="704">
        <f>S236-R236</f>
        <v>31</v>
      </c>
    </row>
    <row r="237" spans="1:20" ht="9.9499999999999993" customHeight="1" x14ac:dyDescent="0.2">
      <c r="A237" s="612"/>
      <c r="B237" s="613"/>
      <c r="C237" s="614"/>
      <c r="D237" s="614"/>
      <c r="E237" s="613"/>
      <c r="F237" s="613"/>
      <c r="G237" s="106"/>
      <c r="H237" s="615"/>
      <c r="I237" s="616"/>
      <c r="J237" s="617">
        <f>T241/E236</f>
        <v>0.14150943396226415</v>
      </c>
      <c r="K237" s="618">
        <f>T242/E236</f>
        <v>0.14622641509433962</v>
      </c>
      <c r="L237" s="619">
        <f>T229/E236</f>
        <v>0.14622641509433962</v>
      </c>
      <c r="M237" s="620">
        <f>((T236+T238+T239+T240+T241+T242+T229)-E236)/E236</f>
        <v>1.4150943396226415E-2</v>
      </c>
      <c r="N237" s="621"/>
      <c r="O237" s="622"/>
      <c r="P237" s="621"/>
      <c r="Q237" s="622"/>
      <c r="R237" s="702"/>
      <c r="S237" s="703"/>
      <c r="T237" s="704"/>
    </row>
    <row r="238" spans="1:20" ht="9.9499999999999993" customHeight="1" x14ac:dyDescent="0.2">
      <c r="A238" s="675" t="s">
        <v>75</v>
      </c>
      <c r="B238" s="676" t="s">
        <v>81</v>
      </c>
      <c r="C238" s="677"/>
      <c r="D238" s="677"/>
      <c r="E238" s="676"/>
      <c r="F238" s="676"/>
      <c r="G238" s="678"/>
      <c r="H238" s="678"/>
      <c r="I238" s="679"/>
      <c r="J238" s="680"/>
      <c r="K238" s="681"/>
      <c r="L238" s="681"/>
      <c r="M238" s="682"/>
      <c r="N238" s="683"/>
      <c r="O238" s="684"/>
      <c r="P238" s="683">
        <v>0.25</v>
      </c>
      <c r="Q238" s="684">
        <v>0.75</v>
      </c>
      <c r="R238" s="685">
        <v>40756</v>
      </c>
      <c r="S238" s="686">
        <v>40787</v>
      </c>
      <c r="T238" s="687">
        <f t="shared" si="57"/>
        <v>31</v>
      </c>
    </row>
    <row r="239" spans="1:20" ht="9.9499999999999993" customHeight="1" x14ac:dyDescent="0.2">
      <c r="A239" s="612" t="s">
        <v>75</v>
      </c>
      <c r="B239" s="613" t="s">
        <v>82</v>
      </c>
      <c r="C239" s="614"/>
      <c r="D239" s="614"/>
      <c r="E239" s="613"/>
      <c r="F239" s="613"/>
      <c r="G239" s="615"/>
      <c r="H239" s="615"/>
      <c r="I239" s="616"/>
      <c r="J239" s="617"/>
      <c r="K239" s="618"/>
      <c r="L239" s="618"/>
      <c r="M239" s="620"/>
      <c r="N239" s="621"/>
      <c r="O239" s="622"/>
      <c r="P239" s="621">
        <v>0.25</v>
      </c>
      <c r="Q239" s="622">
        <v>0.75</v>
      </c>
      <c r="R239" s="623">
        <v>40787</v>
      </c>
      <c r="S239" s="624">
        <v>40817</v>
      </c>
      <c r="T239" s="625">
        <f t="shared" si="57"/>
        <v>30</v>
      </c>
    </row>
    <row r="240" spans="1:20" ht="9.9499999999999993" customHeight="1" x14ac:dyDescent="0.2">
      <c r="A240" s="675" t="s">
        <v>75</v>
      </c>
      <c r="B240" s="676" t="s">
        <v>83</v>
      </c>
      <c r="C240" s="677"/>
      <c r="D240" s="677"/>
      <c r="E240" s="676"/>
      <c r="F240" s="676"/>
      <c r="G240" s="678"/>
      <c r="H240" s="678"/>
      <c r="I240" s="679"/>
      <c r="J240" s="680"/>
      <c r="K240" s="681"/>
      <c r="L240" s="681"/>
      <c r="M240" s="682"/>
      <c r="N240" s="683"/>
      <c r="O240" s="684"/>
      <c r="P240" s="683">
        <v>0.25</v>
      </c>
      <c r="Q240" s="684">
        <v>0.75</v>
      </c>
      <c r="R240" s="685">
        <v>40817</v>
      </c>
      <c r="S240" s="686">
        <v>40848</v>
      </c>
      <c r="T240" s="687">
        <f t="shared" si="57"/>
        <v>31</v>
      </c>
    </row>
    <row r="241" spans="1:20" ht="9.9499999999999993" customHeight="1" x14ac:dyDescent="0.2">
      <c r="A241" s="612" t="s">
        <v>75</v>
      </c>
      <c r="B241" s="613" t="s">
        <v>84</v>
      </c>
      <c r="C241" s="614"/>
      <c r="D241" s="614">
        <v>4.8</v>
      </c>
      <c r="E241" s="613"/>
      <c r="F241" s="613">
        <v>28000</v>
      </c>
      <c r="G241" s="615"/>
      <c r="H241" s="615">
        <v>4500</v>
      </c>
      <c r="I241" s="616">
        <v>0.65</v>
      </c>
      <c r="J241" s="617"/>
      <c r="K241" s="618"/>
      <c r="L241" s="618"/>
      <c r="M241" s="620"/>
      <c r="N241" s="621">
        <v>0.55000000000000004</v>
      </c>
      <c r="O241" s="622">
        <v>0.45</v>
      </c>
      <c r="P241" s="621">
        <v>0.25</v>
      </c>
      <c r="Q241" s="622">
        <v>0.75</v>
      </c>
      <c r="R241" s="623">
        <v>40848</v>
      </c>
      <c r="S241" s="624">
        <v>40878</v>
      </c>
      <c r="T241" s="625">
        <f t="shared" si="57"/>
        <v>30</v>
      </c>
    </row>
    <row r="242" spans="1:20" ht="9.9499999999999993" customHeight="1" thickBot="1" x14ac:dyDescent="0.25">
      <c r="A242" s="688" t="s">
        <v>75</v>
      </c>
      <c r="B242" s="689" t="s">
        <v>196</v>
      </c>
      <c r="C242" s="690"/>
      <c r="D242" s="690">
        <v>14.6</v>
      </c>
      <c r="E242" s="689"/>
      <c r="F242" s="689">
        <v>28000</v>
      </c>
      <c r="G242" s="691"/>
      <c r="H242" s="691">
        <v>4500</v>
      </c>
      <c r="I242" s="692">
        <v>0.65</v>
      </c>
      <c r="J242" s="693"/>
      <c r="K242" s="694"/>
      <c r="L242" s="694"/>
      <c r="M242" s="695"/>
      <c r="N242" s="696">
        <v>0.55000000000000004</v>
      </c>
      <c r="O242" s="697">
        <v>0.45</v>
      </c>
      <c r="P242" s="696">
        <v>0.25</v>
      </c>
      <c r="Q242" s="697">
        <v>0.75</v>
      </c>
      <c r="R242" s="698">
        <v>40878</v>
      </c>
      <c r="S242" s="699">
        <v>40909</v>
      </c>
      <c r="T242" s="700">
        <f t="shared" si="57"/>
        <v>31</v>
      </c>
    </row>
    <row r="243" spans="1:20" ht="9.9499999999999993" customHeight="1" x14ac:dyDescent="0.2">
      <c r="C243" s="127">
        <f>SUM(C229:C242)</f>
        <v>32.700000000000003</v>
      </c>
      <c r="D243" s="127">
        <f>SUM(D229:D242)</f>
        <v>32.700000000000003</v>
      </c>
      <c r="F243" s="626"/>
      <c r="H243" s="626"/>
      <c r="I243" s="626"/>
      <c r="J243" s="127"/>
      <c r="K243" s="626"/>
    </row>
    <row r="244" spans="1:20" ht="9.9499999999999993" customHeight="1" thickBot="1" x14ac:dyDescent="0.25"/>
    <row r="245" spans="1:20" ht="9.9499999999999993" customHeight="1" thickBot="1" x14ac:dyDescent="0.25">
      <c r="A245" s="627" t="s">
        <v>15</v>
      </c>
      <c r="B245" s="628" t="s">
        <v>197</v>
      </c>
      <c r="C245" s="628" t="s">
        <v>198</v>
      </c>
      <c r="D245" s="629" t="s">
        <v>98</v>
      </c>
      <c r="E245" s="628" t="s">
        <v>115</v>
      </c>
      <c r="F245" s="629" t="s">
        <v>199</v>
      </c>
      <c r="G245" s="628" t="s">
        <v>115</v>
      </c>
      <c r="H245" s="628" t="s">
        <v>198</v>
      </c>
      <c r="I245" s="628" t="s">
        <v>198</v>
      </c>
      <c r="J245" s="628" t="s">
        <v>199</v>
      </c>
      <c r="K245" s="628" t="s">
        <v>87</v>
      </c>
      <c r="L245" s="628" t="s">
        <v>200</v>
      </c>
      <c r="M245" s="628" t="s">
        <v>201</v>
      </c>
      <c r="N245" s="628" t="s">
        <v>86</v>
      </c>
      <c r="O245" s="628"/>
      <c r="P245" s="630" t="s">
        <v>202</v>
      </c>
    </row>
    <row r="246" spans="1:20" ht="9.9499999999999993" customHeight="1" x14ac:dyDescent="0.2">
      <c r="A246" s="586" t="s">
        <v>198</v>
      </c>
      <c r="B246" s="589">
        <f t="shared" ref="B246:B251" si="58">C229*G229</f>
        <v>0</v>
      </c>
      <c r="C246" s="589"/>
      <c r="D246" s="589"/>
      <c r="E246" s="589"/>
      <c r="F246" s="589"/>
      <c r="G246" s="589"/>
      <c r="H246" s="631"/>
      <c r="I246" s="631"/>
      <c r="J246" s="631"/>
      <c r="K246" s="631"/>
      <c r="L246" s="631"/>
      <c r="M246" s="631"/>
      <c r="N246" s="632"/>
      <c r="O246" s="631">
        <f t="shared" ref="O246:O257" si="59">SUM(C246:N246)</f>
        <v>0</v>
      </c>
      <c r="P246" s="633">
        <f t="shared" ref="P246:P257" si="60">O246-B246</f>
        <v>0</v>
      </c>
    </row>
    <row r="247" spans="1:20" ht="9.9499999999999993" customHeight="1" x14ac:dyDescent="0.2">
      <c r="A247" s="612" t="s">
        <v>98</v>
      </c>
      <c r="B247" s="615">
        <f t="shared" si="58"/>
        <v>0</v>
      </c>
      <c r="C247" s="615"/>
      <c r="D247" s="615"/>
      <c r="E247" s="615"/>
      <c r="F247" s="615"/>
      <c r="G247" s="615"/>
      <c r="H247" s="106"/>
      <c r="I247" s="106"/>
      <c r="J247" s="106"/>
      <c r="K247" s="106"/>
      <c r="L247" s="106"/>
      <c r="M247" s="106"/>
      <c r="N247" s="634"/>
      <c r="O247" s="106">
        <f t="shared" si="59"/>
        <v>0</v>
      </c>
      <c r="P247" s="635">
        <f t="shared" si="60"/>
        <v>0</v>
      </c>
    </row>
    <row r="248" spans="1:20" ht="9.9499999999999993" customHeight="1" x14ac:dyDescent="0.2">
      <c r="A248" s="612" t="s">
        <v>115</v>
      </c>
      <c r="B248" s="615">
        <f t="shared" si="58"/>
        <v>0</v>
      </c>
      <c r="C248" s="615"/>
      <c r="D248" s="615"/>
      <c r="E248" s="615"/>
      <c r="F248" s="615"/>
      <c r="G248" s="615"/>
      <c r="H248" s="106"/>
      <c r="I248" s="106"/>
      <c r="J248" s="106"/>
      <c r="K248" s="106"/>
      <c r="L248" s="106"/>
      <c r="M248" s="106"/>
      <c r="N248" s="634"/>
      <c r="O248" s="106">
        <f t="shared" si="59"/>
        <v>0</v>
      </c>
      <c r="P248" s="635">
        <f t="shared" si="60"/>
        <v>0</v>
      </c>
    </row>
    <row r="249" spans="1:20" ht="9.9499999999999993" customHeight="1" x14ac:dyDescent="0.2">
      <c r="A249" s="612" t="s">
        <v>199</v>
      </c>
      <c r="B249" s="615">
        <f t="shared" si="58"/>
        <v>0</v>
      </c>
      <c r="C249" s="615"/>
      <c r="D249" s="615"/>
      <c r="E249" s="615"/>
      <c r="F249" s="615"/>
      <c r="G249" s="615"/>
      <c r="H249" s="106"/>
      <c r="I249" s="106"/>
      <c r="J249" s="106"/>
      <c r="K249" s="106"/>
      <c r="L249" s="106"/>
      <c r="M249" s="106"/>
      <c r="N249" s="634"/>
      <c r="O249" s="106">
        <f t="shared" si="59"/>
        <v>0</v>
      </c>
      <c r="P249" s="635">
        <f t="shared" si="60"/>
        <v>0</v>
      </c>
    </row>
    <row r="250" spans="1:20" ht="9.9499999999999993" customHeight="1" x14ac:dyDescent="0.2">
      <c r="A250" s="612" t="s">
        <v>115</v>
      </c>
      <c r="B250" s="615">
        <f t="shared" si="58"/>
        <v>0</v>
      </c>
      <c r="C250" s="615"/>
      <c r="D250" s="615"/>
      <c r="E250" s="615"/>
      <c r="F250" s="615"/>
      <c r="G250" s="615"/>
      <c r="H250" s="106"/>
      <c r="I250" s="106"/>
      <c r="J250" s="106"/>
      <c r="K250" s="106"/>
      <c r="L250" s="106"/>
      <c r="M250" s="106"/>
      <c r="N250" s="634"/>
      <c r="O250" s="106">
        <f t="shared" si="59"/>
        <v>0</v>
      </c>
      <c r="P250" s="635">
        <f t="shared" si="60"/>
        <v>0</v>
      </c>
    </row>
    <row r="251" spans="1:20" ht="9.9499999999999993" customHeight="1" x14ac:dyDescent="0.2">
      <c r="A251" s="612" t="s">
        <v>198</v>
      </c>
      <c r="B251" s="615">
        <f t="shared" si="58"/>
        <v>44550</v>
      </c>
      <c r="C251" s="615"/>
      <c r="D251" s="615"/>
      <c r="E251" s="615"/>
      <c r="F251" s="615"/>
      <c r="G251" s="615"/>
      <c r="H251" s="106">
        <f>B251*J234</f>
        <v>6616.3366336633662</v>
      </c>
      <c r="I251" s="106">
        <f>B251*K234</f>
        <v>6836.8811881188121</v>
      </c>
      <c r="J251" s="106">
        <f>B251*L234</f>
        <v>6836.8811881188121</v>
      </c>
      <c r="K251" s="106">
        <f>B251*M234</f>
        <v>6616.3366336633662</v>
      </c>
      <c r="L251" s="106">
        <f>B251*J235</f>
        <v>6836.8811881188121</v>
      </c>
      <c r="M251" s="106">
        <f>B251*K235</f>
        <v>6616.3366336633662</v>
      </c>
      <c r="N251" s="106">
        <f>B251-H251-I251-J251-K251-L251-M251</f>
        <v>4190.3465346534686</v>
      </c>
      <c r="O251" s="106">
        <f t="shared" si="59"/>
        <v>44550</v>
      </c>
      <c r="P251" s="635">
        <f t="shared" si="60"/>
        <v>0</v>
      </c>
    </row>
    <row r="252" spans="1:20" ht="9.9499999999999993" customHeight="1" x14ac:dyDescent="0.2">
      <c r="A252" s="612" t="s">
        <v>198</v>
      </c>
      <c r="B252" s="615">
        <f>C236*G236</f>
        <v>135300</v>
      </c>
      <c r="C252" s="615">
        <f>B252-I252-J252-K252-L252-M252-N252</f>
        <v>18508.018867924526</v>
      </c>
      <c r="D252" s="615"/>
      <c r="E252" s="615"/>
      <c r="F252" s="615"/>
      <c r="G252" s="615"/>
      <c r="H252" s="106"/>
      <c r="I252" s="106">
        <f>B252*J236</f>
        <v>19784.433962264149</v>
      </c>
      <c r="J252" s="106">
        <f>B252*K236</f>
        <v>19784.433962264149</v>
      </c>
      <c r="K252" s="106">
        <f>B252*L236</f>
        <v>19146.226415094337</v>
      </c>
      <c r="L252" s="106">
        <f>B252*M236</f>
        <v>19146.226415094337</v>
      </c>
      <c r="M252" s="106">
        <f>B252*J237</f>
        <v>19146.226415094337</v>
      </c>
      <c r="N252" s="106">
        <f>B252*K237</f>
        <v>19784.433962264149</v>
      </c>
      <c r="O252" s="106">
        <f t="shared" si="59"/>
        <v>135300</v>
      </c>
      <c r="P252" s="635">
        <f t="shared" si="60"/>
        <v>0</v>
      </c>
    </row>
    <row r="253" spans="1:20" ht="9.9499999999999993" customHeight="1" x14ac:dyDescent="0.2">
      <c r="A253" s="612" t="s">
        <v>199</v>
      </c>
      <c r="B253" s="615">
        <f t="shared" ref="B253:B257" si="61">C238*G238</f>
        <v>0</v>
      </c>
      <c r="C253" s="615"/>
      <c r="D253" s="615"/>
      <c r="E253" s="615"/>
      <c r="F253" s="615"/>
      <c r="G253" s="615"/>
      <c r="H253" s="106"/>
      <c r="I253" s="106"/>
      <c r="J253" s="106"/>
      <c r="K253" s="106"/>
      <c r="L253" s="106"/>
      <c r="M253" s="106"/>
      <c r="N253" s="634"/>
      <c r="O253" s="106">
        <f t="shared" si="59"/>
        <v>0</v>
      </c>
      <c r="P253" s="635">
        <f t="shared" si="60"/>
        <v>0</v>
      </c>
    </row>
    <row r="254" spans="1:20" ht="9.9499999999999993" customHeight="1" x14ac:dyDescent="0.2">
      <c r="A254" s="612" t="s">
        <v>87</v>
      </c>
      <c r="B254" s="615">
        <f t="shared" si="61"/>
        <v>0</v>
      </c>
      <c r="C254" s="615"/>
      <c r="D254" s="615"/>
      <c r="E254" s="615"/>
      <c r="F254" s="615"/>
      <c r="G254" s="615"/>
      <c r="H254" s="106"/>
      <c r="I254" s="106"/>
      <c r="J254" s="106"/>
      <c r="K254" s="106"/>
      <c r="L254" s="106"/>
      <c r="M254" s="106"/>
      <c r="N254" s="106"/>
      <c r="O254" s="106">
        <f t="shared" si="59"/>
        <v>0</v>
      </c>
      <c r="P254" s="635">
        <f t="shared" si="60"/>
        <v>0</v>
      </c>
      <c r="Q254" s="636"/>
    </row>
    <row r="255" spans="1:20" ht="9.9499999999999993" customHeight="1" x14ac:dyDescent="0.2">
      <c r="A255" s="612" t="s">
        <v>200</v>
      </c>
      <c r="B255" s="615">
        <f t="shared" si="61"/>
        <v>0</v>
      </c>
      <c r="C255" s="615"/>
      <c r="D255" s="615"/>
      <c r="E255" s="615"/>
      <c r="F255" s="615"/>
      <c r="G255" s="615"/>
      <c r="H255" s="106"/>
      <c r="I255" s="106"/>
      <c r="J255" s="106"/>
      <c r="K255" s="106"/>
      <c r="L255" s="106"/>
      <c r="M255" s="106"/>
      <c r="N255" s="106"/>
      <c r="O255" s="106">
        <f t="shared" si="59"/>
        <v>0</v>
      </c>
      <c r="P255" s="635">
        <f t="shared" si="60"/>
        <v>0</v>
      </c>
      <c r="Q255" s="636"/>
    </row>
    <row r="256" spans="1:20" ht="9.9499999999999993" customHeight="1" x14ac:dyDescent="0.2">
      <c r="A256" s="612" t="s">
        <v>201</v>
      </c>
      <c r="B256" s="615">
        <f t="shared" si="61"/>
        <v>0</v>
      </c>
      <c r="C256" s="615"/>
      <c r="D256" s="615"/>
      <c r="E256" s="615"/>
      <c r="F256" s="615"/>
      <c r="G256" s="615"/>
      <c r="H256" s="106"/>
      <c r="I256" s="106"/>
      <c r="J256" s="106"/>
      <c r="K256" s="106"/>
      <c r="L256" s="106"/>
      <c r="M256" s="106"/>
      <c r="N256" s="106"/>
      <c r="O256" s="106">
        <f t="shared" si="59"/>
        <v>0</v>
      </c>
      <c r="P256" s="635">
        <f t="shared" si="60"/>
        <v>0</v>
      </c>
      <c r="Q256" s="636"/>
    </row>
    <row r="257" spans="1:17" ht="9.9499999999999993" customHeight="1" thickBot="1" x14ac:dyDescent="0.25">
      <c r="A257" s="637" t="s">
        <v>86</v>
      </c>
      <c r="B257" s="638">
        <f t="shared" si="61"/>
        <v>0</v>
      </c>
      <c r="C257" s="638"/>
      <c r="D257" s="638"/>
      <c r="E257" s="638"/>
      <c r="F257" s="638"/>
      <c r="G257" s="638"/>
      <c r="H257" s="639"/>
      <c r="I257" s="639"/>
      <c r="J257" s="639"/>
      <c r="K257" s="639"/>
      <c r="L257" s="639"/>
      <c r="M257" s="639"/>
      <c r="N257" s="639"/>
      <c r="O257" s="639">
        <f t="shared" si="59"/>
        <v>0</v>
      </c>
      <c r="P257" s="640">
        <f t="shared" si="60"/>
        <v>0</v>
      </c>
      <c r="Q257" s="636"/>
    </row>
    <row r="258" spans="1:17" ht="9.9499999999999993" customHeight="1" x14ac:dyDescent="0.2">
      <c r="B258" s="641"/>
      <c r="C258" s="641">
        <f t="shared" ref="C258:N258" si="62">SUM(C246:C257)</f>
        <v>18508.018867924526</v>
      </c>
      <c r="D258" s="641">
        <f t="shared" si="62"/>
        <v>0</v>
      </c>
      <c r="E258" s="641">
        <f t="shared" si="62"/>
        <v>0</v>
      </c>
      <c r="F258" s="641">
        <f t="shared" si="62"/>
        <v>0</v>
      </c>
      <c r="G258" s="641">
        <f t="shared" si="62"/>
        <v>0</v>
      </c>
      <c r="H258" s="641">
        <f t="shared" si="62"/>
        <v>6616.3366336633662</v>
      </c>
      <c r="I258" s="641">
        <f t="shared" si="62"/>
        <v>26621.315150382961</v>
      </c>
      <c r="J258" s="641">
        <f t="shared" si="62"/>
        <v>26621.315150382961</v>
      </c>
      <c r="K258" s="641">
        <f t="shared" si="62"/>
        <v>25762.563048757704</v>
      </c>
      <c r="L258" s="641">
        <f t="shared" si="62"/>
        <v>25983.10760321315</v>
      </c>
      <c r="M258" s="641">
        <f t="shared" si="62"/>
        <v>25762.563048757704</v>
      </c>
      <c r="N258" s="641">
        <f t="shared" si="62"/>
        <v>23974.780496917618</v>
      </c>
      <c r="O258" s="636">
        <f>SUM(O246:O257)</f>
        <v>179850</v>
      </c>
      <c r="P258" s="636"/>
      <c r="Q258" s="636"/>
    </row>
    <row r="259" spans="1:17" ht="9.9499999999999993" customHeight="1" thickBot="1" x14ac:dyDescent="0.25">
      <c r="B259" s="641"/>
    </row>
    <row r="260" spans="1:17" ht="9.9499999999999993" customHeight="1" thickBot="1" x14ac:dyDescent="0.25">
      <c r="A260" s="642" t="s">
        <v>12</v>
      </c>
      <c r="B260" s="643" t="s">
        <v>197</v>
      </c>
      <c r="C260" s="643" t="s">
        <v>198</v>
      </c>
      <c r="D260" s="643" t="s">
        <v>98</v>
      </c>
      <c r="E260" s="643" t="s">
        <v>115</v>
      </c>
      <c r="F260" s="643" t="s">
        <v>199</v>
      </c>
      <c r="G260" s="643" t="s">
        <v>115</v>
      </c>
      <c r="H260" s="643" t="s">
        <v>198</v>
      </c>
      <c r="I260" s="643" t="s">
        <v>198</v>
      </c>
      <c r="J260" s="643" t="s">
        <v>199</v>
      </c>
      <c r="K260" s="643" t="s">
        <v>87</v>
      </c>
      <c r="L260" s="643" t="s">
        <v>200</v>
      </c>
      <c r="M260" s="643" t="s">
        <v>201</v>
      </c>
      <c r="N260" s="643" t="s">
        <v>86</v>
      </c>
      <c r="O260" s="643"/>
      <c r="P260" s="644" t="s">
        <v>202</v>
      </c>
    </row>
    <row r="261" spans="1:17" ht="9.9499999999999993" customHeight="1" x14ac:dyDescent="0.2">
      <c r="A261" s="586" t="s">
        <v>198</v>
      </c>
      <c r="B261" s="589">
        <f t="shared" ref="B261:B266" si="63">D229*H229</f>
        <v>47700</v>
      </c>
      <c r="C261" s="589">
        <f>B261*N229</f>
        <v>26235.000000000004</v>
      </c>
      <c r="D261" s="589">
        <f>B261-C261</f>
        <v>21464.999999999996</v>
      </c>
      <c r="E261" s="589"/>
      <c r="F261" s="589"/>
      <c r="G261" s="589"/>
      <c r="H261" s="631"/>
      <c r="I261" s="631"/>
      <c r="J261" s="631"/>
      <c r="K261" s="631"/>
      <c r="L261" s="631"/>
      <c r="M261" s="631"/>
      <c r="N261" s="631"/>
      <c r="O261" s="631">
        <f t="shared" ref="O261:O272" si="64">SUM(C261:N261)</f>
        <v>47700</v>
      </c>
      <c r="P261" s="633">
        <f t="shared" ref="P261:P272" si="65">O261-B261</f>
        <v>0</v>
      </c>
    </row>
    <row r="262" spans="1:17" ht="9.9499999999999993" customHeight="1" x14ac:dyDescent="0.2">
      <c r="A262" s="612" t="s">
        <v>98</v>
      </c>
      <c r="B262" s="615">
        <f t="shared" si="63"/>
        <v>12150</v>
      </c>
      <c r="C262" s="615"/>
      <c r="D262" s="615">
        <f>B262*N230</f>
        <v>6682.5000000000009</v>
      </c>
      <c r="E262" s="615">
        <f>B262-D262</f>
        <v>5467.4999999999991</v>
      </c>
      <c r="F262" s="615"/>
      <c r="G262" s="615"/>
      <c r="H262" s="106"/>
      <c r="I262" s="106"/>
      <c r="J262" s="106"/>
      <c r="K262" s="106"/>
      <c r="L262" s="106"/>
      <c r="M262" s="106"/>
      <c r="N262" s="106"/>
      <c r="O262" s="106">
        <f t="shared" si="64"/>
        <v>12150</v>
      </c>
      <c r="P262" s="635">
        <f t="shared" si="65"/>
        <v>0</v>
      </c>
    </row>
    <row r="263" spans="1:17" ht="9.9499999999999993" customHeight="1" x14ac:dyDescent="0.2">
      <c r="A263" s="612" t="s">
        <v>115</v>
      </c>
      <c r="B263" s="615">
        <f t="shared" si="63"/>
        <v>0</v>
      </c>
      <c r="C263" s="615"/>
      <c r="D263" s="615"/>
      <c r="E263" s="615"/>
      <c r="F263" s="615"/>
      <c r="G263" s="615"/>
      <c r="H263" s="106"/>
      <c r="I263" s="106"/>
      <c r="J263" s="106"/>
      <c r="K263" s="106"/>
      <c r="L263" s="106"/>
      <c r="M263" s="106"/>
      <c r="N263" s="106"/>
      <c r="O263" s="106">
        <f t="shared" si="64"/>
        <v>0</v>
      </c>
      <c r="P263" s="635">
        <f t="shared" si="65"/>
        <v>0</v>
      </c>
    </row>
    <row r="264" spans="1:17" ht="9.9499999999999993" customHeight="1" x14ac:dyDescent="0.2">
      <c r="A264" s="612" t="s">
        <v>199</v>
      </c>
      <c r="B264" s="615">
        <f t="shared" si="63"/>
        <v>0</v>
      </c>
      <c r="C264" s="615"/>
      <c r="D264" s="615"/>
      <c r="E264" s="615"/>
      <c r="F264" s="615"/>
      <c r="G264" s="615"/>
      <c r="H264" s="106"/>
      <c r="I264" s="106"/>
      <c r="J264" s="106"/>
      <c r="K264" s="106"/>
      <c r="L264" s="106"/>
      <c r="M264" s="106"/>
      <c r="N264" s="106"/>
      <c r="O264" s="106">
        <f t="shared" si="64"/>
        <v>0</v>
      </c>
      <c r="P264" s="635">
        <f t="shared" si="65"/>
        <v>0</v>
      </c>
    </row>
    <row r="265" spans="1:17" ht="9.9499999999999993" customHeight="1" x14ac:dyDescent="0.2">
      <c r="A265" s="612" t="s">
        <v>115</v>
      </c>
      <c r="B265" s="615">
        <f t="shared" si="63"/>
        <v>0</v>
      </c>
      <c r="C265" s="615"/>
      <c r="D265" s="615"/>
      <c r="E265" s="615"/>
      <c r="F265" s="615"/>
      <c r="G265" s="615"/>
      <c r="H265" s="106"/>
      <c r="I265" s="106"/>
      <c r="J265" s="106"/>
      <c r="K265" s="106"/>
      <c r="L265" s="106"/>
      <c r="M265" s="106"/>
      <c r="N265" s="106"/>
      <c r="O265" s="106">
        <f t="shared" si="64"/>
        <v>0</v>
      </c>
      <c r="P265" s="635">
        <f t="shared" si="65"/>
        <v>0</v>
      </c>
    </row>
    <row r="266" spans="1:17" ht="9.9499999999999993" customHeight="1" x14ac:dyDescent="0.2">
      <c r="A266" s="612" t="s">
        <v>198</v>
      </c>
      <c r="B266" s="615">
        <f t="shared" si="63"/>
        <v>0</v>
      </c>
      <c r="C266" s="615"/>
      <c r="D266" s="615"/>
      <c r="E266" s="615"/>
      <c r="F266" s="615"/>
      <c r="G266" s="615"/>
      <c r="H266" s="106"/>
      <c r="I266" s="106"/>
      <c r="J266" s="106"/>
      <c r="K266" s="106"/>
      <c r="L266" s="106"/>
      <c r="M266" s="106"/>
      <c r="N266" s="106"/>
      <c r="O266" s="106">
        <f t="shared" si="64"/>
        <v>0</v>
      </c>
      <c r="P266" s="635">
        <f t="shared" si="65"/>
        <v>0</v>
      </c>
    </row>
    <row r="267" spans="1:17" ht="9.9499999999999993" customHeight="1" x14ac:dyDescent="0.2">
      <c r="A267" s="612" t="s">
        <v>198</v>
      </c>
      <c r="B267" s="615">
        <f>D236*H236</f>
        <v>0</v>
      </c>
      <c r="C267" s="615"/>
      <c r="D267" s="615"/>
      <c r="E267" s="615"/>
      <c r="F267" s="615"/>
      <c r="G267" s="615"/>
      <c r="H267" s="106"/>
      <c r="I267" s="106"/>
      <c r="J267" s="106"/>
      <c r="K267" s="106"/>
      <c r="L267" s="106"/>
      <c r="M267" s="106"/>
      <c r="N267" s="106"/>
      <c r="O267" s="106">
        <f t="shared" si="64"/>
        <v>0</v>
      </c>
      <c r="P267" s="635">
        <f t="shared" si="65"/>
        <v>0</v>
      </c>
    </row>
    <row r="268" spans="1:17" ht="9.9499999999999993" customHeight="1" x14ac:dyDescent="0.2">
      <c r="A268" s="612" t="s">
        <v>199</v>
      </c>
      <c r="B268" s="615">
        <f t="shared" ref="B268:B272" si="66">D238*H238</f>
        <v>0</v>
      </c>
      <c r="C268" s="615"/>
      <c r="D268" s="615"/>
      <c r="E268" s="615"/>
      <c r="F268" s="615"/>
      <c r="G268" s="615"/>
      <c r="H268" s="106"/>
      <c r="I268" s="106"/>
      <c r="J268" s="106"/>
      <c r="K268" s="106"/>
      <c r="L268" s="106"/>
      <c r="M268" s="106"/>
      <c r="N268" s="106"/>
      <c r="O268" s="106">
        <f t="shared" si="64"/>
        <v>0</v>
      </c>
      <c r="P268" s="635">
        <f t="shared" si="65"/>
        <v>0</v>
      </c>
    </row>
    <row r="269" spans="1:17" ht="9.9499999999999993" customHeight="1" x14ac:dyDescent="0.2">
      <c r="A269" s="612" t="s">
        <v>87</v>
      </c>
      <c r="B269" s="615">
        <f t="shared" si="66"/>
        <v>0</v>
      </c>
      <c r="C269" s="615"/>
      <c r="D269" s="615"/>
      <c r="E269" s="615"/>
      <c r="F269" s="615"/>
      <c r="G269" s="615"/>
      <c r="H269" s="106"/>
      <c r="I269" s="106"/>
      <c r="J269" s="106"/>
      <c r="K269" s="106"/>
      <c r="L269" s="106"/>
      <c r="M269" s="106"/>
      <c r="N269" s="106"/>
      <c r="O269" s="106">
        <f t="shared" si="64"/>
        <v>0</v>
      </c>
      <c r="P269" s="635">
        <f t="shared" si="65"/>
        <v>0</v>
      </c>
    </row>
    <row r="270" spans="1:17" ht="9.9499999999999993" customHeight="1" x14ac:dyDescent="0.2">
      <c r="A270" s="612" t="s">
        <v>200</v>
      </c>
      <c r="B270" s="615">
        <f t="shared" si="66"/>
        <v>0</v>
      </c>
      <c r="C270" s="615"/>
      <c r="D270" s="615"/>
      <c r="E270" s="615"/>
      <c r="F270" s="615"/>
      <c r="G270" s="615"/>
      <c r="H270" s="106"/>
      <c r="I270" s="106"/>
      <c r="J270" s="106"/>
      <c r="K270" s="106"/>
      <c r="L270" s="106"/>
      <c r="M270" s="106"/>
      <c r="N270" s="106"/>
      <c r="O270" s="106">
        <f t="shared" si="64"/>
        <v>0</v>
      </c>
      <c r="P270" s="635">
        <f t="shared" si="65"/>
        <v>0</v>
      </c>
    </row>
    <row r="271" spans="1:17" ht="9.9499999999999993" customHeight="1" x14ac:dyDescent="0.2">
      <c r="A271" s="612" t="s">
        <v>201</v>
      </c>
      <c r="B271" s="615">
        <f t="shared" si="66"/>
        <v>21600</v>
      </c>
      <c r="C271" s="615"/>
      <c r="D271" s="615"/>
      <c r="E271" s="615"/>
      <c r="F271" s="615"/>
      <c r="G271" s="615"/>
      <c r="H271" s="106"/>
      <c r="I271" s="106"/>
      <c r="J271" s="106"/>
      <c r="K271" s="106"/>
      <c r="L271" s="106"/>
      <c r="M271" s="106">
        <f>B271*N241</f>
        <v>11880.000000000002</v>
      </c>
      <c r="N271" s="106">
        <f>B271-M271</f>
        <v>9719.9999999999982</v>
      </c>
      <c r="O271" s="106">
        <f t="shared" si="64"/>
        <v>21600</v>
      </c>
      <c r="P271" s="635">
        <f t="shared" si="65"/>
        <v>0</v>
      </c>
    </row>
    <row r="272" spans="1:17" ht="9.9499999999999993" customHeight="1" thickBot="1" x14ac:dyDescent="0.25">
      <c r="A272" s="637" t="s">
        <v>86</v>
      </c>
      <c r="B272" s="638">
        <f t="shared" si="66"/>
        <v>65700</v>
      </c>
      <c r="C272" s="638">
        <f>B272-N272</f>
        <v>29565</v>
      </c>
      <c r="D272" s="638"/>
      <c r="E272" s="638"/>
      <c r="F272" s="638"/>
      <c r="G272" s="638"/>
      <c r="H272" s="639"/>
      <c r="I272" s="639"/>
      <c r="J272" s="639"/>
      <c r="K272" s="639"/>
      <c r="L272" s="639"/>
      <c r="M272" s="639"/>
      <c r="N272" s="639">
        <f>B272*N242</f>
        <v>36135</v>
      </c>
      <c r="O272" s="639">
        <f t="shared" si="64"/>
        <v>65700</v>
      </c>
      <c r="P272" s="640">
        <f t="shared" si="65"/>
        <v>0</v>
      </c>
    </row>
    <row r="273" spans="1:16" ht="9.9499999999999993" customHeight="1" x14ac:dyDescent="0.2">
      <c r="B273" s="641"/>
      <c r="C273" s="641">
        <f t="shared" ref="C273:N273" si="67">SUM(C261:C272)</f>
        <v>55800</v>
      </c>
      <c r="D273" s="641">
        <f t="shared" si="67"/>
        <v>28147.499999999996</v>
      </c>
      <c r="E273" s="641">
        <f t="shared" si="67"/>
        <v>5467.4999999999991</v>
      </c>
      <c r="F273" s="641">
        <f t="shared" si="67"/>
        <v>0</v>
      </c>
      <c r="G273" s="641">
        <f t="shared" si="67"/>
        <v>0</v>
      </c>
      <c r="H273" s="641">
        <f t="shared" si="67"/>
        <v>0</v>
      </c>
      <c r="I273" s="641">
        <f t="shared" si="67"/>
        <v>0</v>
      </c>
      <c r="J273" s="641">
        <f t="shared" si="67"/>
        <v>0</v>
      </c>
      <c r="K273" s="641">
        <f t="shared" si="67"/>
        <v>0</v>
      </c>
      <c r="L273" s="641">
        <f t="shared" si="67"/>
        <v>0</v>
      </c>
      <c r="M273" s="641">
        <f t="shared" si="67"/>
        <v>11880.000000000002</v>
      </c>
      <c r="N273" s="641">
        <f t="shared" si="67"/>
        <v>45855</v>
      </c>
      <c r="O273" s="636"/>
      <c r="P273" s="636"/>
    </row>
    <row r="274" spans="1:16" ht="9.9499999999999993" customHeight="1" thickBot="1" x14ac:dyDescent="0.25"/>
    <row r="275" spans="1:16" ht="9.9499999999999993" customHeight="1" thickBot="1" x14ac:dyDescent="0.25">
      <c r="A275" s="645" t="s">
        <v>179</v>
      </c>
      <c r="B275" s="646" t="s">
        <v>197</v>
      </c>
      <c r="C275" s="646" t="s">
        <v>198</v>
      </c>
      <c r="D275" s="647" t="s">
        <v>98</v>
      </c>
      <c r="E275" s="646" t="s">
        <v>115</v>
      </c>
      <c r="F275" s="647" t="s">
        <v>199</v>
      </c>
      <c r="G275" s="646" t="s">
        <v>115</v>
      </c>
      <c r="H275" s="646" t="s">
        <v>198</v>
      </c>
      <c r="I275" s="646" t="s">
        <v>198</v>
      </c>
      <c r="J275" s="646" t="s">
        <v>199</v>
      </c>
      <c r="K275" s="646" t="s">
        <v>87</v>
      </c>
      <c r="L275" s="646" t="s">
        <v>200</v>
      </c>
      <c r="M275" s="646" t="s">
        <v>201</v>
      </c>
      <c r="N275" s="646" t="s">
        <v>86</v>
      </c>
      <c r="O275" s="646"/>
      <c r="P275" s="648"/>
    </row>
    <row r="276" spans="1:16" ht="9.9499999999999993" customHeight="1" x14ac:dyDescent="0.2">
      <c r="A276" s="586" t="s">
        <v>198</v>
      </c>
      <c r="B276" s="589">
        <f t="shared" ref="B276:B281" si="68">D229*F229*I229</f>
        <v>192920</v>
      </c>
      <c r="C276" s="589"/>
      <c r="D276" s="589">
        <f>B276*P229</f>
        <v>48230</v>
      </c>
      <c r="E276" s="589">
        <f>B276-D276</f>
        <v>144690</v>
      </c>
      <c r="F276" s="589"/>
      <c r="G276" s="589"/>
      <c r="H276" s="631"/>
      <c r="I276" s="631"/>
      <c r="J276" s="631"/>
      <c r="K276" s="631"/>
      <c r="L276" s="631"/>
      <c r="M276" s="631"/>
      <c r="N276" s="631"/>
      <c r="O276" s="631">
        <f t="shared" ref="O276:O287" si="69">SUM(C276:N276)</f>
        <v>192920</v>
      </c>
      <c r="P276" s="633">
        <f t="shared" ref="P276:P287" si="70">O276-B276</f>
        <v>0</v>
      </c>
    </row>
    <row r="277" spans="1:16" ht="9.9499999999999993" customHeight="1" x14ac:dyDescent="0.2">
      <c r="A277" s="612" t="s">
        <v>98</v>
      </c>
      <c r="B277" s="615">
        <f t="shared" si="68"/>
        <v>49140</v>
      </c>
      <c r="C277" s="615"/>
      <c r="D277" s="615"/>
      <c r="E277" s="615">
        <f>B277*P230</f>
        <v>12285</v>
      </c>
      <c r="F277" s="615">
        <f>B277-E277</f>
        <v>36855</v>
      </c>
      <c r="G277" s="615"/>
      <c r="H277" s="106"/>
      <c r="I277" s="106"/>
      <c r="J277" s="106"/>
      <c r="K277" s="106"/>
      <c r="L277" s="106"/>
      <c r="M277" s="106"/>
      <c r="N277" s="106"/>
      <c r="O277" s="106">
        <f t="shared" si="69"/>
        <v>49140</v>
      </c>
      <c r="P277" s="635">
        <f t="shared" si="70"/>
        <v>0</v>
      </c>
    </row>
    <row r="278" spans="1:16" ht="9.9499999999999993" customHeight="1" x14ac:dyDescent="0.2">
      <c r="A278" s="612" t="s">
        <v>115</v>
      </c>
      <c r="B278" s="615">
        <f t="shared" si="68"/>
        <v>0</v>
      </c>
      <c r="C278" s="615"/>
      <c r="D278" s="615"/>
      <c r="E278" s="615"/>
      <c r="F278" s="615"/>
      <c r="G278" s="615"/>
      <c r="H278" s="106"/>
      <c r="I278" s="106"/>
      <c r="J278" s="106"/>
      <c r="K278" s="106"/>
      <c r="L278" s="106"/>
      <c r="M278" s="106"/>
      <c r="N278" s="106"/>
      <c r="O278" s="106">
        <f t="shared" si="69"/>
        <v>0</v>
      </c>
      <c r="P278" s="635">
        <f t="shared" si="70"/>
        <v>0</v>
      </c>
    </row>
    <row r="279" spans="1:16" ht="9.9499999999999993" customHeight="1" x14ac:dyDescent="0.2">
      <c r="A279" s="612" t="s">
        <v>199</v>
      </c>
      <c r="B279" s="615">
        <f t="shared" si="68"/>
        <v>0</v>
      </c>
      <c r="C279" s="615"/>
      <c r="D279" s="615"/>
      <c r="E279" s="615"/>
      <c r="F279" s="615"/>
      <c r="G279" s="615"/>
      <c r="H279" s="106"/>
      <c r="I279" s="106"/>
      <c r="J279" s="106"/>
      <c r="K279" s="106"/>
      <c r="L279" s="106"/>
      <c r="M279" s="106"/>
      <c r="N279" s="106"/>
      <c r="O279" s="106">
        <f t="shared" si="69"/>
        <v>0</v>
      </c>
      <c r="P279" s="635">
        <f t="shared" si="70"/>
        <v>0</v>
      </c>
    </row>
    <row r="280" spans="1:16" ht="9.9499999999999993" customHeight="1" x14ac:dyDescent="0.2">
      <c r="A280" s="612" t="s">
        <v>115</v>
      </c>
      <c r="B280" s="615">
        <f t="shared" si="68"/>
        <v>0</v>
      </c>
      <c r="C280" s="615"/>
      <c r="D280" s="615"/>
      <c r="E280" s="615"/>
      <c r="F280" s="615"/>
      <c r="G280" s="615"/>
      <c r="H280" s="106"/>
      <c r="I280" s="106"/>
      <c r="J280" s="106"/>
      <c r="K280" s="106"/>
      <c r="L280" s="106"/>
      <c r="M280" s="106"/>
      <c r="N280" s="106"/>
      <c r="O280" s="106">
        <f t="shared" si="69"/>
        <v>0</v>
      </c>
      <c r="P280" s="635">
        <f t="shared" si="70"/>
        <v>0</v>
      </c>
    </row>
    <row r="281" spans="1:16" ht="9.9499999999999993" customHeight="1" x14ac:dyDescent="0.2">
      <c r="A281" s="612" t="s">
        <v>198</v>
      </c>
      <c r="B281" s="615">
        <f t="shared" si="68"/>
        <v>0</v>
      </c>
      <c r="C281" s="615"/>
      <c r="D281" s="615"/>
      <c r="E281" s="615"/>
      <c r="F281" s="615"/>
      <c r="G281" s="615"/>
      <c r="H281" s="106"/>
      <c r="I281" s="106"/>
      <c r="J281" s="106"/>
      <c r="K281" s="106"/>
      <c r="L281" s="106"/>
      <c r="M281" s="106"/>
      <c r="N281" s="106"/>
      <c r="O281" s="106">
        <f t="shared" si="69"/>
        <v>0</v>
      </c>
      <c r="P281" s="635">
        <f t="shared" si="70"/>
        <v>0</v>
      </c>
    </row>
    <row r="282" spans="1:16" ht="9.9499999999999993" customHeight="1" x14ac:dyDescent="0.2">
      <c r="A282" s="612" t="s">
        <v>198</v>
      </c>
      <c r="B282" s="615">
        <f>D236*F236*I236</f>
        <v>0</v>
      </c>
      <c r="C282" s="615"/>
      <c r="D282" s="615"/>
      <c r="E282" s="615"/>
      <c r="F282" s="615"/>
      <c r="G282" s="615"/>
      <c r="H282" s="106"/>
      <c r="I282" s="106"/>
      <c r="J282" s="106"/>
      <c r="K282" s="106"/>
      <c r="L282" s="106"/>
      <c r="M282" s="106"/>
      <c r="N282" s="106"/>
      <c r="O282" s="106">
        <f t="shared" si="69"/>
        <v>0</v>
      </c>
      <c r="P282" s="635">
        <f t="shared" si="70"/>
        <v>0</v>
      </c>
    </row>
    <row r="283" spans="1:16" ht="9.9499999999999993" customHeight="1" x14ac:dyDescent="0.2">
      <c r="A283" s="612" t="s">
        <v>199</v>
      </c>
      <c r="B283" s="615">
        <f t="shared" ref="B283:B286" si="71">D238*F238*I238</f>
        <v>0</v>
      </c>
      <c r="C283" s="615"/>
      <c r="D283" s="615"/>
      <c r="E283" s="615"/>
      <c r="F283" s="615"/>
      <c r="G283" s="615"/>
      <c r="H283" s="106"/>
      <c r="I283" s="106"/>
      <c r="J283" s="106"/>
      <c r="K283" s="106"/>
      <c r="L283" s="106"/>
      <c r="M283" s="106"/>
      <c r="N283" s="106"/>
      <c r="O283" s="106">
        <f t="shared" si="69"/>
        <v>0</v>
      </c>
      <c r="P283" s="635">
        <f t="shared" si="70"/>
        <v>0</v>
      </c>
    </row>
    <row r="284" spans="1:16" ht="9.9499999999999993" customHeight="1" x14ac:dyDescent="0.2">
      <c r="A284" s="612" t="s">
        <v>87</v>
      </c>
      <c r="B284" s="615">
        <f t="shared" si="71"/>
        <v>0</v>
      </c>
      <c r="C284" s="615"/>
      <c r="D284" s="615"/>
      <c r="E284" s="615"/>
      <c r="F284" s="615"/>
      <c r="G284" s="615"/>
      <c r="H284" s="106"/>
      <c r="I284" s="106"/>
      <c r="J284" s="106"/>
      <c r="K284" s="106"/>
      <c r="L284" s="106"/>
      <c r="M284" s="106"/>
      <c r="N284" s="106"/>
      <c r="O284" s="106">
        <f t="shared" si="69"/>
        <v>0</v>
      </c>
      <c r="P284" s="635">
        <f t="shared" si="70"/>
        <v>0</v>
      </c>
    </row>
    <row r="285" spans="1:16" ht="9.9499999999999993" customHeight="1" x14ac:dyDescent="0.2">
      <c r="A285" s="612" t="s">
        <v>200</v>
      </c>
      <c r="B285" s="615">
        <f t="shared" si="71"/>
        <v>0</v>
      </c>
      <c r="C285" s="615"/>
      <c r="D285" s="615"/>
      <c r="E285" s="615"/>
      <c r="F285" s="615"/>
      <c r="G285" s="615"/>
      <c r="H285" s="106"/>
      <c r="I285" s="106"/>
      <c r="J285" s="106"/>
      <c r="K285" s="106"/>
      <c r="L285" s="106"/>
      <c r="M285" s="106"/>
      <c r="N285" s="106"/>
      <c r="O285" s="106">
        <f t="shared" si="69"/>
        <v>0</v>
      </c>
      <c r="P285" s="635">
        <f t="shared" si="70"/>
        <v>0</v>
      </c>
    </row>
    <row r="286" spans="1:16" ht="9.9499999999999993" customHeight="1" x14ac:dyDescent="0.2">
      <c r="A286" s="612" t="s">
        <v>201</v>
      </c>
      <c r="B286" s="615">
        <f t="shared" si="71"/>
        <v>87360</v>
      </c>
      <c r="C286" s="615">
        <f>B286-N286</f>
        <v>65520</v>
      </c>
      <c r="D286" s="615"/>
      <c r="E286" s="615"/>
      <c r="F286" s="615"/>
      <c r="G286" s="615"/>
      <c r="H286" s="106"/>
      <c r="I286" s="106"/>
      <c r="J286" s="106"/>
      <c r="K286" s="106"/>
      <c r="L286" s="106"/>
      <c r="M286" s="106"/>
      <c r="N286" s="106">
        <f>B286*P241</f>
        <v>21840</v>
      </c>
      <c r="O286" s="106">
        <f t="shared" si="69"/>
        <v>87360</v>
      </c>
      <c r="P286" s="635">
        <f t="shared" si="70"/>
        <v>0</v>
      </c>
    </row>
    <row r="287" spans="1:16" ht="9.9499999999999993" customHeight="1" thickBot="1" x14ac:dyDescent="0.25">
      <c r="A287" s="637" t="s">
        <v>86</v>
      </c>
      <c r="B287" s="638">
        <f>D242*F242*I242</f>
        <v>265720</v>
      </c>
      <c r="C287" s="638">
        <f>B287*P242</f>
        <v>66430</v>
      </c>
      <c r="D287" s="638">
        <f>B287-C287</f>
        <v>199290</v>
      </c>
      <c r="E287" s="638"/>
      <c r="F287" s="638"/>
      <c r="G287" s="638"/>
      <c r="H287" s="639"/>
      <c r="I287" s="639"/>
      <c r="J287" s="639"/>
      <c r="K287" s="639"/>
      <c r="L287" s="639"/>
      <c r="M287" s="639"/>
      <c r="N287" s="639"/>
      <c r="O287" s="639">
        <f t="shared" si="69"/>
        <v>265720</v>
      </c>
      <c r="P287" s="640">
        <f t="shared" si="70"/>
        <v>0</v>
      </c>
    </row>
    <row r="288" spans="1:16" ht="9.9499999999999993" customHeight="1" x14ac:dyDescent="0.2">
      <c r="C288" s="641">
        <f t="shared" ref="C288:N288" si="72">SUM(C276:C287)</f>
        <v>131950</v>
      </c>
      <c r="D288" s="641">
        <f t="shared" si="72"/>
        <v>247520</v>
      </c>
      <c r="E288" s="641">
        <f t="shared" si="72"/>
        <v>156975</v>
      </c>
      <c r="F288" s="641">
        <f t="shared" si="72"/>
        <v>36855</v>
      </c>
      <c r="G288" s="641">
        <f t="shared" si="72"/>
        <v>0</v>
      </c>
      <c r="H288" s="641">
        <f t="shared" si="72"/>
        <v>0</v>
      </c>
      <c r="I288" s="641">
        <f t="shared" si="72"/>
        <v>0</v>
      </c>
      <c r="J288" s="641">
        <f t="shared" si="72"/>
        <v>0</v>
      </c>
      <c r="K288" s="641">
        <f t="shared" si="72"/>
        <v>0</v>
      </c>
      <c r="L288" s="641">
        <f t="shared" si="72"/>
        <v>0</v>
      </c>
      <c r="M288" s="641">
        <f t="shared" si="72"/>
        <v>0</v>
      </c>
      <c r="N288" s="641">
        <f t="shared" si="72"/>
        <v>21840</v>
      </c>
    </row>
    <row r="290" spans="1:20" ht="9.9499999999999993" customHeight="1" x14ac:dyDescent="0.2">
      <c r="A290" s="127" t="s">
        <v>75</v>
      </c>
      <c r="B290" s="127" t="s">
        <v>15</v>
      </c>
      <c r="C290" s="641">
        <f>C258</f>
        <v>18508.018867924526</v>
      </c>
      <c r="D290" s="641">
        <f t="shared" ref="D290:N290" si="73">D258</f>
        <v>0</v>
      </c>
      <c r="E290" s="641">
        <f t="shared" si="73"/>
        <v>0</v>
      </c>
      <c r="F290" s="641">
        <f t="shared" si="73"/>
        <v>0</v>
      </c>
      <c r="G290" s="641">
        <f t="shared" si="73"/>
        <v>0</v>
      </c>
      <c r="H290" s="641">
        <f t="shared" si="73"/>
        <v>6616.3366336633662</v>
      </c>
      <c r="I290" s="641">
        <f t="shared" si="73"/>
        <v>26621.315150382961</v>
      </c>
      <c r="J290" s="641">
        <f t="shared" si="73"/>
        <v>26621.315150382961</v>
      </c>
      <c r="K290" s="641">
        <f t="shared" si="73"/>
        <v>25762.563048757704</v>
      </c>
      <c r="L290" s="641">
        <f t="shared" si="73"/>
        <v>25983.10760321315</v>
      </c>
      <c r="M290" s="641">
        <f t="shared" si="73"/>
        <v>25762.563048757704</v>
      </c>
      <c r="N290" s="641">
        <f t="shared" si="73"/>
        <v>23974.780496917618</v>
      </c>
    </row>
    <row r="291" spans="1:20" ht="9.9499999999999993" customHeight="1" x14ac:dyDescent="0.2">
      <c r="B291" s="127" t="s">
        <v>12</v>
      </c>
      <c r="C291" s="641">
        <f>C273</f>
        <v>55800</v>
      </c>
      <c r="D291" s="641">
        <f t="shared" ref="D291:N291" si="74">D273</f>
        <v>28147.499999999996</v>
      </c>
      <c r="E291" s="641">
        <f t="shared" si="74"/>
        <v>5467.4999999999991</v>
      </c>
      <c r="F291" s="641">
        <f t="shared" si="74"/>
        <v>0</v>
      </c>
      <c r="G291" s="641">
        <f t="shared" si="74"/>
        <v>0</v>
      </c>
      <c r="H291" s="641">
        <f t="shared" si="74"/>
        <v>0</v>
      </c>
      <c r="I291" s="641">
        <f t="shared" si="74"/>
        <v>0</v>
      </c>
      <c r="J291" s="641">
        <f t="shared" si="74"/>
        <v>0</v>
      </c>
      <c r="K291" s="641">
        <f t="shared" si="74"/>
        <v>0</v>
      </c>
      <c r="L291" s="641">
        <f t="shared" si="74"/>
        <v>0</v>
      </c>
      <c r="M291" s="641">
        <f t="shared" si="74"/>
        <v>11880.000000000002</v>
      </c>
      <c r="N291" s="641">
        <f t="shared" si="74"/>
        <v>45855</v>
      </c>
    </row>
    <row r="292" spans="1:20" ht="9.9499999999999993" customHeight="1" x14ac:dyDescent="0.2">
      <c r="B292" s="127" t="s">
        <v>16</v>
      </c>
      <c r="C292" s="641">
        <f t="shared" ref="C292:N292" si="75">C291+C290</f>
        <v>74308.018867924518</v>
      </c>
      <c r="D292" s="641">
        <f t="shared" si="75"/>
        <v>28147.499999999996</v>
      </c>
      <c r="E292" s="641">
        <f t="shared" si="75"/>
        <v>5467.4999999999991</v>
      </c>
      <c r="F292" s="641">
        <f t="shared" si="75"/>
        <v>0</v>
      </c>
      <c r="G292" s="641">
        <f t="shared" si="75"/>
        <v>0</v>
      </c>
      <c r="H292" s="641">
        <f t="shared" si="75"/>
        <v>6616.3366336633662</v>
      </c>
      <c r="I292" s="641">
        <f t="shared" si="75"/>
        <v>26621.315150382961</v>
      </c>
      <c r="J292" s="641">
        <f t="shared" si="75"/>
        <v>26621.315150382961</v>
      </c>
      <c r="K292" s="641">
        <f t="shared" si="75"/>
        <v>25762.563048757704</v>
      </c>
      <c r="L292" s="641">
        <f t="shared" si="75"/>
        <v>25983.10760321315</v>
      </c>
      <c r="M292" s="641">
        <f t="shared" si="75"/>
        <v>37642.563048757707</v>
      </c>
      <c r="N292" s="641">
        <f t="shared" si="75"/>
        <v>69829.780496917621</v>
      </c>
    </row>
    <row r="293" spans="1:20" ht="9.9499999999999993" customHeight="1" x14ac:dyDescent="0.2">
      <c r="C293" s="641"/>
      <c r="D293" s="641"/>
      <c r="E293" s="641"/>
      <c r="F293" s="641"/>
      <c r="G293" s="641"/>
      <c r="H293" s="641"/>
      <c r="I293" s="641"/>
      <c r="J293" s="641"/>
      <c r="K293" s="641"/>
      <c r="L293" s="641"/>
      <c r="M293" s="641"/>
      <c r="N293" s="641"/>
    </row>
    <row r="294" spans="1:20" ht="9.9499999999999993" customHeight="1" x14ac:dyDescent="0.2">
      <c r="B294" s="127" t="s">
        <v>179</v>
      </c>
      <c r="C294" s="641">
        <f>C288</f>
        <v>131950</v>
      </c>
      <c r="D294" s="641">
        <f t="shared" ref="D294:N294" si="76">D288</f>
        <v>247520</v>
      </c>
      <c r="E294" s="641">
        <f t="shared" si="76"/>
        <v>156975</v>
      </c>
      <c r="F294" s="641">
        <f t="shared" si="76"/>
        <v>36855</v>
      </c>
      <c r="G294" s="641">
        <f t="shared" si="76"/>
        <v>0</v>
      </c>
      <c r="H294" s="641">
        <f t="shared" si="76"/>
        <v>0</v>
      </c>
      <c r="I294" s="641">
        <f t="shared" si="76"/>
        <v>0</v>
      </c>
      <c r="J294" s="641">
        <f t="shared" si="76"/>
        <v>0</v>
      </c>
      <c r="K294" s="641">
        <f t="shared" si="76"/>
        <v>0</v>
      </c>
      <c r="L294" s="641">
        <f t="shared" si="76"/>
        <v>0</v>
      </c>
      <c r="M294" s="641">
        <f t="shared" si="76"/>
        <v>0</v>
      </c>
      <c r="N294" s="641">
        <f t="shared" si="76"/>
        <v>21840</v>
      </c>
    </row>
    <row r="296" spans="1:20" ht="9.9499999999999993" customHeight="1" x14ac:dyDescent="0.2">
      <c r="B296" s="127" t="s">
        <v>17</v>
      </c>
      <c r="C296" s="641">
        <f t="shared" ref="C296:N296" si="77">C294-C292</f>
        <v>57641.981132075482</v>
      </c>
      <c r="D296" s="641">
        <f t="shared" si="77"/>
        <v>219372.5</v>
      </c>
      <c r="E296" s="641">
        <f t="shared" si="77"/>
        <v>151507.5</v>
      </c>
      <c r="F296" s="641">
        <f t="shared" si="77"/>
        <v>36855</v>
      </c>
      <c r="G296" s="641">
        <f t="shared" si="77"/>
        <v>0</v>
      </c>
      <c r="H296" s="641">
        <f t="shared" si="77"/>
        <v>-6616.3366336633662</v>
      </c>
      <c r="I296" s="641">
        <f t="shared" si="77"/>
        <v>-26621.315150382961</v>
      </c>
      <c r="J296" s="641">
        <f t="shared" si="77"/>
        <v>-26621.315150382961</v>
      </c>
      <c r="K296" s="641">
        <f t="shared" si="77"/>
        <v>-25762.563048757704</v>
      </c>
      <c r="L296" s="641">
        <f t="shared" si="77"/>
        <v>-25983.10760321315</v>
      </c>
      <c r="M296" s="641">
        <f t="shared" si="77"/>
        <v>-37642.563048757707</v>
      </c>
      <c r="N296" s="641">
        <f t="shared" si="77"/>
        <v>-47989.780496917621</v>
      </c>
      <c r="O296" s="636">
        <f>SUM(C296:N296)</f>
        <v>268139.99999999988</v>
      </c>
    </row>
    <row r="297" spans="1:20" ht="9.9499999999999993" customHeight="1" thickBot="1" x14ac:dyDescent="0.25"/>
    <row r="298" spans="1:20" ht="9.9499999999999993" customHeight="1" x14ac:dyDescent="0.2">
      <c r="A298" s="572"/>
      <c r="B298" s="573"/>
      <c r="C298" s="573"/>
      <c r="D298" s="573"/>
      <c r="E298" s="574"/>
      <c r="F298" s="573"/>
      <c r="G298" s="574"/>
      <c r="H298" s="573"/>
      <c r="I298" s="575"/>
      <c r="J298" s="879" t="s">
        <v>15</v>
      </c>
      <c r="K298" s="880"/>
      <c r="L298" s="880"/>
      <c r="M298" s="881"/>
      <c r="N298" s="877" t="s">
        <v>12</v>
      </c>
      <c r="O298" s="878"/>
      <c r="P298" s="882" t="s">
        <v>179</v>
      </c>
      <c r="Q298" s="883"/>
      <c r="R298" s="572"/>
      <c r="S298" s="573"/>
      <c r="T298" s="875" t="s">
        <v>180</v>
      </c>
    </row>
    <row r="299" spans="1:20" ht="9.9499999999999993" customHeight="1" thickBot="1" x14ac:dyDescent="0.25">
      <c r="A299" s="576" t="s">
        <v>88</v>
      </c>
      <c r="B299" s="577" t="s">
        <v>181</v>
      </c>
      <c r="C299" s="577" t="s">
        <v>182</v>
      </c>
      <c r="D299" s="577" t="s">
        <v>12</v>
      </c>
      <c r="E299" s="577" t="s">
        <v>94</v>
      </c>
      <c r="F299" s="577" t="s">
        <v>10</v>
      </c>
      <c r="G299" s="577" t="s">
        <v>15</v>
      </c>
      <c r="H299" s="577" t="s">
        <v>12</v>
      </c>
      <c r="I299" s="578" t="s">
        <v>183</v>
      </c>
      <c r="J299" s="579" t="s">
        <v>184</v>
      </c>
      <c r="K299" s="580" t="s">
        <v>185</v>
      </c>
      <c r="L299" s="580" t="s">
        <v>186</v>
      </c>
      <c r="M299" s="581" t="s">
        <v>187</v>
      </c>
      <c r="N299" s="582" t="s">
        <v>184</v>
      </c>
      <c r="O299" s="583" t="s">
        <v>185</v>
      </c>
      <c r="P299" s="584" t="s">
        <v>184</v>
      </c>
      <c r="Q299" s="585" t="s">
        <v>185</v>
      </c>
      <c r="R299" s="576" t="s">
        <v>188</v>
      </c>
      <c r="S299" s="577" t="s">
        <v>189</v>
      </c>
      <c r="T299" s="876"/>
    </row>
    <row r="300" spans="1:20" ht="9.9499999999999993" customHeight="1" x14ac:dyDescent="0.2">
      <c r="A300" s="586" t="s">
        <v>45</v>
      </c>
      <c r="B300" s="587" t="s">
        <v>191</v>
      </c>
      <c r="C300" s="588">
        <v>5</v>
      </c>
      <c r="D300" s="588">
        <v>5</v>
      </c>
      <c r="E300" s="587">
        <v>95</v>
      </c>
      <c r="F300" s="587">
        <v>35996</v>
      </c>
      <c r="G300" s="589">
        <v>2193.87</v>
      </c>
      <c r="H300" s="589">
        <v>3393.21</v>
      </c>
      <c r="I300" s="590">
        <v>0.22</v>
      </c>
      <c r="J300" s="591">
        <f t="shared" ref="J300:J311" si="78">T300/E300</f>
        <v>0.32631578947368423</v>
      </c>
      <c r="K300" s="592">
        <f t="shared" ref="K300:K310" si="79">T301/E300</f>
        <v>0.29473684210526313</v>
      </c>
      <c r="L300" s="592">
        <f>T302/E300</f>
        <v>0.32631578947368423</v>
      </c>
      <c r="M300" s="593">
        <f>1-L300-K300-J300</f>
        <v>5.2631578947368418E-2</v>
      </c>
      <c r="N300" s="594">
        <v>0.85</v>
      </c>
      <c r="O300" s="595">
        <v>0.15</v>
      </c>
      <c r="P300" s="594">
        <v>0.25</v>
      </c>
      <c r="Q300" s="595">
        <v>0.75</v>
      </c>
      <c r="R300" s="596">
        <v>40544</v>
      </c>
      <c r="S300" s="597">
        <v>40575</v>
      </c>
      <c r="T300" s="598">
        <f>S300-R300</f>
        <v>31</v>
      </c>
    </row>
    <row r="301" spans="1:20" ht="9.9499999999999993" customHeight="1" x14ac:dyDescent="0.2">
      <c r="A301" s="599" t="s">
        <v>45</v>
      </c>
      <c r="B301" s="600" t="s">
        <v>192</v>
      </c>
      <c r="C301" s="601">
        <v>5</v>
      </c>
      <c r="D301" s="601">
        <v>5</v>
      </c>
      <c r="E301" s="600">
        <v>86</v>
      </c>
      <c r="F301" s="600">
        <v>35996</v>
      </c>
      <c r="G301" s="602">
        <v>2193.87</v>
      </c>
      <c r="H301" s="602">
        <v>3393.21</v>
      </c>
      <c r="I301" s="603">
        <v>0.22</v>
      </c>
      <c r="J301" s="604">
        <f t="shared" si="78"/>
        <v>0.32558139534883723</v>
      </c>
      <c r="K301" s="605">
        <f t="shared" si="79"/>
        <v>0.36046511627906974</v>
      </c>
      <c r="L301" s="605">
        <f t="shared" ref="L301:L307" si="80">(E301-T301-T302)/E301</f>
        <v>0.31395348837209303</v>
      </c>
      <c r="M301" s="606"/>
      <c r="N301" s="607">
        <v>0.85</v>
      </c>
      <c r="O301" s="608">
        <v>0.15</v>
      </c>
      <c r="P301" s="607">
        <v>0.25</v>
      </c>
      <c r="Q301" s="608">
        <v>0.75</v>
      </c>
      <c r="R301" s="609">
        <v>40575</v>
      </c>
      <c r="S301" s="610">
        <v>40603</v>
      </c>
      <c r="T301" s="611">
        <f t="shared" ref="T301:T311" si="81">S301-R301</f>
        <v>28</v>
      </c>
    </row>
    <row r="302" spans="1:20" ht="9.9499999999999993" customHeight="1" x14ac:dyDescent="0.2">
      <c r="A302" s="612" t="s">
        <v>45</v>
      </c>
      <c r="B302" s="613" t="s">
        <v>193</v>
      </c>
      <c r="C302" s="614">
        <v>5</v>
      </c>
      <c r="D302" s="614">
        <v>5</v>
      </c>
      <c r="E302" s="613">
        <v>79</v>
      </c>
      <c r="F302" s="613">
        <v>35996</v>
      </c>
      <c r="G302" s="615">
        <v>2193.87</v>
      </c>
      <c r="H302" s="615">
        <v>3393.21</v>
      </c>
      <c r="I302" s="616">
        <v>0.22</v>
      </c>
      <c r="J302" s="617">
        <f t="shared" si="78"/>
        <v>0.39240506329113922</v>
      </c>
      <c r="K302" s="618">
        <f t="shared" si="79"/>
        <v>0.379746835443038</v>
      </c>
      <c r="L302" s="619">
        <f t="shared" si="80"/>
        <v>0.22784810126582278</v>
      </c>
      <c r="M302" s="620"/>
      <c r="N302" s="621">
        <v>0.85</v>
      </c>
      <c r="O302" s="622">
        <v>0.15</v>
      </c>
      <c r="P302" s="621">
        <v>0.25</v>
      </c>
      <c r="Q302" s="622">
        <v>0.75</v>
      </c>
      <c r="R302" s="623">
        <v>40603</v>
      </c>
      <c r="S302" s="624">
        <v>40634</v>
      </c>
      <c r="T302" s="625">
        <f t="shared" si="81"/>
        <v>31</v>
      </c>
    </row>
    <row r="303" spans="1:20" ht="9.9499999999999993" customHeight="1" x14ac:dyDescent="0.2">
      <c r="A303" s="599" t="s">
        <v>45</v>
      </c>
      <c r="B303" s="600" t="s">
        <v>194</v>
      </c>
      <c r="C303" s="601">
        <v>5</v>
      </c>
      <c r="D303" s="601">
        <v>5</v>
      </c>
      <c r="E303" s="600">
        <v>75</v>
      </c>
      <c r="F303" s="600">
        <v>35996</v>
      </c>
      <c r="G303" s="602">
        <v>2193.87</v>
      </c>
      <c r="H303" s="602">
        <v>3393.21</v>
      </c>
      <c r="I303" s="603">
        <v>0.22</v>
      </c>
      <c r="J303" s="604">
        <f t="shared" si="78"/>
        <v>0.4</v>
      </c>
      <c r="K303" s="605">
        <f t="shared" si="79"/>
        <v>0.41333333333333333</v>
      </c>
      <c r="L303" s="605">
        <f t="shared" si="80"/>
        <v>0.18666666666666668</v>
      </c>
      <c r="M303" s="606"/>
      <c r="N303" s="607">
        <v>0.85</v>
      </c>
      <c r="O303" s="608">
        <v>0.15</v>
      </c>
      <c r="P303" s="607">
        <v>0.25</v>
      </c>
      <c r="Q303" s="608">
        <v>0.75</v>
      </c>
      <c r="R303" s="609">
        <v>40634</v>
      </c>
      <c r="S303" s="610">
        <v>40664</v>
      </c>
      <c r="T303" s="611">
        <f t="shared" si="81"/>
        <v>30</v>
      </c>
    </row>
    <row r="304" spans="1:20" ht="9.9499999999999993" customHeight="1" x14ac:dyDescent="0.2">
      <c r="A304" s="612" t="s">
        <v>45</v>
      </c>
      <c r="B304" s="613" t="s">
        <v>195</v>
      </c>
      <c r="C304" s="614">
        <v>5</v>
      </c>
      <c r="D304" s="614">
        <v>5</v>
      </c>
      <c r="E304" s="613">
        <v>71</v>
      </c>
      <c r="F304" s="613">
        <v>35996</v>
      </c>
      <c r="G304" s="615">
        <v>2193.87</v>
      </c>
      <c r="H304" s="615">
        <v>3393.21</v>
      </c>
      <c r="I304" s="616">
        <v>0.22</v>
      </c>
      <c r="J304" s="617">
        <f t="shared" si="78"/>
        <v>0.43661971830985913</v>
      </c>
      <c r="K304" s="618">
        <f t="shared" si="79"/>
        <v>0.42253521126760563</v>
      </c>
      <c r="L304" s="619">
        <f t="shared" si="80"/>
        <v>0.14084507042253522</v>
      </c>
      <c r="M304" s="620"/>
      <c r="N304" s="621">
        <v>0.85</v>
      </c>
      <c r="O304" s="622">
        <v>0.15</v>
      </c>
      <c r="P304" s="621">
        <v>0.25</v>
      </c>
      <c r="Q304" s="622">
        <v>0.75</v>
      </c>
      <c r="R304" s="623">
        <v>40664</v>
      </c>
      <c r="S304" s="624">
        <v>40695</v>
      </c>
      <c r="T304" s="625">
        <f t="shared" si="81"/>
        <v>31</v>
      </c>
    </row>
    <row r="305" spans="1:20" ht="9.9499999999999993" customHeight="1" x14ac:dyDescent="0.2">
      <c r="A305" s="599" t="s">
        <v>45</v>
      </c>
      <c r="B305" s="600" t="s">
        <v>85</v>
      </c>
      <c r="C305" s="601">
        <v>5</v>
      </c>
      <c r="D305" s="601">
        <v>5</v>
      </c>
      <c r="E305" s="600">
        <v>71</v>
      </c>
      <c r="F305" s="600">
        <v>35996</v>
      </c>
      <c r="G305" s="602">
        <v>2193.87</v>
      </c>
      <c r="H305" s="602">
        <v>3393.21</v>
      </c>
      <c r="I305" s="603">
        <v>0.22</v>
      </c>
      <c r="J305" s="604">
        <f t="shared" si="78"/>
        <v>0.42253521126760563</v>
      </c>
      <c r="K305" s="605">
        <f t="shared" si="79"/>
        <v>0.43661971830985913</v>
      </c>
      <c r="L305" s="605">
        <f t="shared" si="80"/>
        <v>0.14084507042253522</v>
      </c>
      <c r="M305" s="606"/>
      <c r="N305" s="607">
        <v>0.85</v>
      </c>
      <c r="O305" s="608">
        <v>0.15</v>
      </c>
      <c r="P305" s="607">
        <v>0.25</v>
      </c>
      <c r="Q305" s="608">
        <v>0.75</v>
      </c>
      <c r="R305" s="609">
        <v>40695</v>
      </c>
      <c r="S305" s="610">
        <v>40725</v>
      </c>
      <c r="T305" s="611">
        <f t="shared" si="81"/>
        <v>30</v>
      </c>
    </row>
    <row r="306" spans="1:20" ht="9.9499999999999993" customHeight="1" x14ac:dyDescent="0.2">
      <c r="A306" s="612" t="s">
        <v>45</v>
      </c>
      <c r="B306" s="613" t="s">
        <v>80</v>
      </c>
      <c r="C306" s="614">
        <v>5</v>
      </c>
      <c r="D306" s="614">
        <v>5</v>
      </c>
      <c r="E306" s="613">
        <v>78</v>
      </c>
      <c r="F306" s="613">
        <v>35996</v>
      </c>
      <c r="G306" s="615">
        <v>2193.87</v>
      </c>
      <c r="H306" s="615">
        <v>3393.21</v>
      </c>
      <c r="I306" s="616">
        <v>0.22</v>
      </c>
      <c r="J306" s="617">
        <f t="shared" si="78"/>
        <v>0.39743589743589741</v>
      </c>
      <c r="K306" s="618">
        <f t="shared" si="79"/>
        <v>0.39743589743589741</v>
      </c>
      <c r="L306" s="619">
        <f t="shared" si="80"/>
        <v>0.20512820512820512</v>
      </c>
      <c r="M306" s="620"/>
      <c r="N306" s="621">
        <v>0.85</v>
      </c>
      <c r="O306" s="622">
        <v>0.15</v>
      </c>
      <c r="P306" s="621">
        <v>0.25</v>
      </c>
      <c r="Q306" s="622">
        <v>0.75</v>
      </c>
      <c r="R306" s="623">
        <v>40725</v>
      </c>
      <c r="S306" s="624">
        <v>40756</v>
      </c>
      <c r="T306" s="625">
        <f t="shared" si="81"/>
        <v>31</v>
      </c>
    </row>
    <row r="307" spans="1:20" ht="9.9499999999999993" customHeight="1" x14ac:dyDescent="0.2">
      <c r="A307" s="599" t="s">
        <v>45</v>
      </c>
      <c r="B307" s="600" t="s">
        <v>81</v>
      </c>
      <c r="C307" s="601">
        <v>5</v>
      </c>
      <c r="D307" s="601">
        <v>5</v>
      </c>
      <c r="E307" s="600">
        <v>86</v>
      </c>
      <c r="F307" s="600">
        <v>35996</v>
      </c>
      <c r="G307" s="602">
        <v>2193.87</v>
      </c>
      <c r="H307" s="602">
        <v>3393.21</v>
      </c>
      <c r="I307" s="603">
        <v>0.22</v>
      </c>
      <c r="J307" s="604">
        <f t="shared" si="78"/>
        <v>0.36046511627906974</v>
      </c>
      <c r="K307" s="605">
        <f t="shared" si="79"/>
        <v>0.34883720930232559</v>
      </c>
      <c r="L307" s="605">
        <f t="shared" si="80"/>
        <v>0.29069767441860467</v>
      </c>
      <c r="M307" s="606"/>
      <c r="N307" s="607">
        <v>0.85</v>
      </c>
      <c r="O307" s="608">
        <v>0.15</v>
      </c>
      <c r="P307" s="607">
        <v>0.25</v>
      </c>
      <c r="Q307" s="608">
        <v>0.75</v>
      </c>
      <c r="R307" s="609">
        <v>40756</v>
      </c>
      <c r="S307" s="610">
        <v>40787</v>
      </c>
      <c r="T307" s="611">
        <f t="shared" si="81"/>
        <v>31</v>
      </c>
    </row>
    <row r="308" spans="1:20" ht="9.9499999999999993" customHeight="1" x14ac:dyDescent="0.2">
      <c r="A308" s="612" t="s">
        <v>45</v>
      </c>
      <c r="B308" s="613" t="s">
        <v>82</v>
      </c>
      <c r="C308" s="614">
        <v>5</v>
      </c>
      <c r="D308" s="614">
        <v>5</v>
      </c>
      <c r="E308" s="613">
        <v>96</v>
      </c>
      <c r="F308" s="634">
        <v>35996</v>
      </c>
      <c r="G308" s="106">
        <v>2193.87</v>
      </c>
      <c r="H308" s="106">
        <v>3393.21</v>
      </c>
      <c r="I308" s="635">
        <v>0.22</v>
      </c>
      <c r="J308" s="617">
        <f t="shared" si="78"/>
        <v>0.3125</v>
      </c>
      <c r="K308" s="618">
        <f t="shared" si="79"/>
        <v>0.32291666666666669</v>
      </c>
      <c r="L308" s="618">
        <f>T310/E308</f>
        <v>0.3125</v>
      </c>
      <c r="M308" s="620">
        <f>1-L308-K308-J308</f>
        <v>5.2083333333333315E-2</v>
      </c>
      <c r="N308" s="621">
        <v>0.85</v>
      </c>
      <c r="O308" s="622">
        <v>0.15</v>
      </c>
      <c r="P308" s="621">
        <v>0.25</v>
      </c>
      <c r="Q308" s="622">
        <v>0.75</v>
      </c>
      <c r="R308" s="623">
        <v>40787</v>
      </c>
      <c r="S308" s="624">
        <v>40817</v>
      </c>
      <c r="T308" s="625">
        <f t="shared" si="81"/>
        <v>30</v>
      </c>
    </row>
    <row r="309" spans="1:20" ht="9.9499999999999993" customHeight="1" x14ac:dyDescent="0.2">
      <c r="A309" s="599" t="s">
        <v>45</v>
      </c>
      <c r="B309" s="600" t="s">
        <v>83</v>
      </c>
      <c r="C309" s="601">
        <v>5</v>
      </c>
      <c r="D309" s="601">
        <v>5</v>
      </c>
      <c r="E309" s="600">
        <v>104</v>
      </c>
      <c r="F309" s="600">
        <v>35996</v>
      </c>
      <c r="G309" s="602">
        <v>2193.87</v>
      </c>
      <c r="H309" s="615">
        <v>3393.21</v>
      </c>
      <c r="I309" s="603">
        <v>0.22</v>
      </c>
      <c r="J309" s="604">
        <f t="shared" si="78"/>
        <v>0.29807692307692307</v>
      </c>
      <c r="K309" s="605">
        <f t="shared" si="79"/>
        <v>0.28846153846153844</v>
      </c>
      <c r="L309" s="605">
        <f>T311/E309</f>
        <v>0.29807692307692307</v>
      </c>
      <c r="M309" s="606">
        <f>1-L309-K309-J309</f>
        <v>0.11538461538461536</v>
      </c>
      <c r="N309" s="607">
        <v>0.85</v>
      </c>
      <c r="O309" s="608">
        <v>0.15</v>
      </c>
      <c r="P309" s="607">
        <v>0.25</v>
      </c>
      <c r="Q309" s="608">
        <v>0.75</v>
      </c>
      <c r="R309" s="609">
        <v>40817</v>
      </c>
      <c r="S309" s="610">
        <v>40848</v>
      </c>
      <c r="T309" s="611">
        <f t="shared" si="81"/>
        <v>31</v>
      </c>
    </row>
    <row r="310" spans="1:20" ht="9.9499999999999993" customHeight="1" x14ac:dyDescent="0.2">
      <c r="A310" s="612" t="s">
        <v>45</v>
      </c>
      <c r="B310" s="613" t="s">
        <v>84</v>
      </c>
      <c r="C310" s="614">
        <v>5</v>
      </c>
      <c r="D310" s="614">
        <v>5</v>
      </c>
      <c r="E310" s="613">
        <v>104</v>
      </c>
      <c r="F310" s="613">
        <v>35996</v>
      </c>
      <c r="G310" s="106">
        <v>2193.87</v>
      </c>
      <c r="H310" s="106">
        <v>3393.21</v>
      </c>
      <c r="I310" s="635">
        <v>0.22</v>
      </c>
      <c r="J310" s="617">
        <f t="shared" si="78"/>
        <v>0.28846153846153844</v>
      </c>
      <c r="K310" s="618">
        <f t="shared" si="79"/>
        <v>0.29807692307692307</v>
      </c>
      <c r="L310" s="618">
        <f>T300/E310</f>
        <v>0.29807692307692307</v>
      </c>
      <c r="M310" s="620">
        <f>1-L310-K310-J310</f>
        <v>0.11538461538461536</v>
      </c>
      <c r="N310" s="621">
        <v>0.85</v>
      </c>
      <c r="O310" s="622">
        <v>0.15</v>
      </c>
      <c r="P310" s="621">
        <v>0.25</v>
      </c>
      <c r="Q310" s="622">
        <v>0.75</v>
      </c>
      <c r="R310" s="623">
        <v>40848</v>
      </c>
      <c r="S310" s="624">
        <v>40878</v>
      </c>
      <c r="T310" s="625">
        <f t="shared" si="81"/>
        <v>30</v>
      </c>
    </row>
    <row r="311" spans="1:20" ht="9.9499999999999993" customHeight="1" thickBot="1" x14ac:dyDescent="0.25">
      <c r="A311" s="705" t="s">
        <v>45</v>
      </c>
      <c r="B311" s="706" t="s">
        <v>196</v>
      </c>
      <c r="C311" s="707">
        <v>5</v>
      </c>
      <c r="D311" s="707">
        <v>5</v>
      </c>
      <c r="E311" s="706">
        <v>102</v>
      </c>
      <c r="F311" s="706">
        <v>35996</v>
      </c>
      <c r="G311" s="708">
        <v>2193.87</v>
      </c>
      <c r="H311" s="708">
        <v>3393.21</v>
      </c>
      <c r="I311" s="709">
        <v>0.22</v>
      </c>
      <c r="J311" s="710">
        <f t="shared" si="78"/>
        <v>0.30392156862745096</v>
      </c>
      <c r="K311" s="711">
        <f>T300/E311</f>
        <v>0.30392156862745096</v>
      </c>
      <c r="L311" s="711">
        <f>T301/E311</f>
        <v>0.27450980392156865</v>
      </c>
      <c r="M311" s="712">
        <f>1-L311-K311-J311</f>
        <v>0.11764705882352944</v>
      </c>
      <c r="N311" s="713">
        <v>0.85</v>
      </c>
      <c r="O311" s="714">
        <v>0.15</v>
      </c>
      <c r="P311" s="713">
        <v>0.25</v>
      </c>
      <c r="Q311" s="714">
        <v>0.75</v>
      </c>
      <c r="R311" s="715">
        <v>40878</v>
      </c>
      <c r="S311" s="716">
        <v>40909</v>
      </c>
      <c r="T311" s="717">
        <f t="shared" si="81"/>
        <v>31</v>
      </c>
    </row>
    <row r="312" spans="1:20" ht="9.9499999999999993" customHeight="1" thickBot="1" x14ac:dyDescent="0.25"/>
    <row r="313" spans="1:20" ht="9.9499999999999993" customHeight="1" thickBot="1" x14ac:dyDescent="0.25">
      <c r="A313" s="627" t="s">
        <v>15</v>
      </c>
      <c r="B313" s="628" t="s">
        <v>197</v>
      </c>
      <c r="C313" s="628" t="s">
        <v>198</v>
      </c>
      <c r="D313" s="629" t="s">
        <v>98</v>
      </c>
      <c r="E313" s="628" t="s">
        <v>115</v>
      </c>
      <c r="F313" s="629" t="s">
        <v>199</v>
      </c>
      <c r="G313" s="628" t="s">
        <v>115</v>
      </c>
      <c r="H313" s="628" t="s">
        <v>198</v>
      </c>
      <c r="I313" s="628" t="s">
        <v>198</v>
      </c>
      <c r="J313" s="628" t="s">
        <v>199</v>
      </c>
      <c r="K313" s="628" t="s">
        <v>87</v>
      </c>
      <c r="L313" s="628" t="s">
        <v>200</v>
      </c>
      <c r="M313" s="628" t="s">
        <v>201</v>
      </c>
      <c r="N313" s="628" t="s">
        <v>86</v>
      </c>
      <c r="O313" s="628"/>
      <c r="P313" s="630" t="s">
        <v>202</v>
      </c>
    </row>
    <row r="314" spans="1:20" ht="9.9499999999999993" customHeight="1" x14ac:dyDescent="0.2">
      <c r="A314" s="586" t="s">
        <v>198</v>
      </c>
      <c r="B314" s="589">
        <f t="shared" ref="B314:B325" si="82">C300*G300</f>
        <v>10969.349999999999</v>
      </c>
      <c r="C314" s="589">
        <f>B314*J300</f>
        <v>3579.4721052631576</v>
      </c>
      <c r="D314" s="589">
        <f>B314*K300</f>
        <v>3233.0715789473675</v>
      </c>
      <c r="E314" s="589">
        <f>B314*L300</f>
        <v>3579.4721052631576</v>
      </c>
      <c r="F314" s="589">
        <f>B314-C314-D314-E314</f>
        <v>577.33421052631638</v>
      </c>
      <c r="G314" s="589"/>
      <c r="H314" s="631"/>
      <c r="I314" s="631"/>
      <c r="J314" s="631"/>
      <c r="K314" s="631"/>
      <c r="L314" s="631"/>
      <c r="M314" s="631"/>
      <c r="N314" s="632"/>
      <c r="O314" s="631">
        <f t="shared" ref="O314:O325" si="83">SUM(C314:N314)</f>
        <v>10969.349999999999</v>
      </c>
      <c r="P314" s="633">
        <f t="shared" ref="P314:P325" si="84">O314-B314</f>
        <v>0</v>
      </c>
    </row>
    <row r="315" spans="1:20" ht="9.9499999999999993" customHeight="1" x14ac:dyDescent="0.2">
      <c r="A315" s="612" t="s">
        <v>98</v>
      </c>
      <c r="B315" s="615">
        <f t="shared" si="82"/>
        <v>10969.349999999999</v>
      </c>
      <c r="C315" s="615"/>
      <c r="D315" s="615">
        <f>B315*J301</f>
        <v>3571.4162790697674</v>
      </c>
      <c r="E315" s="615">
        <f>B315*K301</f>
        <v>3954.0680232558129</v>
      </c>
      <c r="F315" s="615">
        <f>B315-D315-E315</f>
        <v>3443.8656976744182</v>
      </c>
      <c r="G315" s="615"/>
      <c r="H315" s="106"/>
      <c r="I315" s="106"/>
      <c r="J315" s="106"/>
      <c r="K315" s="106"/>
      <c r="L315" s="106"/>
      <c r="M315" s="106"/>
      <c r="N315" s="634"/>
      <c r="O315" s="106">
        <f t="shared" si="83"/>
        <v>10969.349999999999</v>
      </c>
      <c r="P315" s="635">
        <f t="shared" si="84"/>
        <v>0</v>
      </c>
    </row>
    <row r="316" spans="1:20" ht="9.9499999999999993" customHeight="1" x14ac:dyDescent="0.2">
      <c r="A316" s="612" t="s">
        <v>115</v>
      </c>
      <c r="B316" s="615">
        <f t="shared" si="82"/>
        <v>10969.349999999999</v>
      </c>
      <c r="C316" s="615"/>
      <c r="D316" s="615"/>
      <c r="E316" s="615">
        <f>B316*J302</f>
        <v>4304.4284810126574</v>
      </c>
      <c r="F316" s="615">
        <f>B316*K302</f>
        <v>4165.5759493670885</v>
      </c>
      <c r="G316" s="615">
        <f>B316-E316-F316</f>
        <v>2499.3455696202527</v>
      </c>
      <c r="H316" s="106"/>
      <c r="I316" s="106"/>
      <c r="J316" s="106"/>
      <c r="K316" s="106"/>
      <c r="L316" s="106"/>
      <c r="M316" s="106"/>
      <c r="N316" s="634"/>
      <c r="O316" s="106">
        <f t="shared" si="83"/>
        <v>10969.349999999999</v>
      </c>
      <c r="P316" s="635">
        <f t="shared" si="84"/>
        <v>0</v>
      </c>
    </row>
    <row r="317" spans="1:20" ht="9.9499999999999993" customHeight="1" x14ac:dyDescent="0.2">
      <c r="A317" s="612" t="s">
        <v>199</v>
      </c>
      <c r="B317" s="615">
        <f t="shared" si="82"/>
        <v>10969.349999999999</v>
      </c>
      <c r="C317" s="615"/>
      <c r="D317" s="615"/>
      <c r="E317" s="615"/>
      <c r="F317" s="615">
        <f>B317*J303</f>
        <v>4387.74</v>
      </c>
      <c r="G317" s="615">
        <f>B317*K303</f>
        <v>4533.9979999999996</v>
      </c>
      <c r="H317" s="106">
        <f>B317-F317-G317</f>
        <v>2047.6119999999992</v>
      </c>
      <c r="I317" s="106"/>
      <c r="J317" s="106"/>
      <c r="K317" s="106"/>
      <c r="L317" s="106"/>
      <c r="M317" s="106"/>
      <c r="N317" s="634"/>
      <c r="O317" s="106">
        <f t="shared" si="83"/>
        <v>10969.349999999999</v>
      </c>
      <c r="P317" s="635">
        <f t="shared" si="84"/>
        <v>0</v>
      </c>
    </row>
    <row r="318" spans="1:20" ht="9.9499999999999993" customHeight="1" x14ac:dyDescent="0.2">
      <c r="A318" s="612" t="s">
        <v>115</v>
      </c>
      <c r="B318" s="615">
        <f t="shared" si="82"/>
        <v>10969.349999999999</v>
      </c>
      <c r="C318" s="615"/>
      <c r="D318" s="615"/>
      <c r="E318" s="615"/>
      <c r="F318" s="615"/>
      <c r="G318" s="615">
        <f>B318*J304</f>
        <v>4789.4345070422523</v>
      </c>
      <c r="H318" s="106">
        <f>B318*K304</f>
        <v>4634.936619718309</v>
      </c>
      <c r="I318" s="106">
        <f>B318-G318-H318</f>
        <v>1544.9788732394372</v>
      </c>
      <c r="J318" s="106"/>
      <c r="K318" s="106"/>
      <c r="L318" s="106"/>
      <c r="M318" s="106"/>
      <c r="N318" s="634"/>
      <c r="O318" s="106">
        <f t="shared" si="83"/>
        <v>10969.349999999999</v>
      </c>
      <c r="P318" s="635">
        <f t="shared" si="84"/>
        <v>0</v>
      </c>
    </row>
    <row r="319" spans="1:20" ht="9.9499999999999993" customHeight="1" x14ac:dyDescent="0.2">
      <c r="A319" s="612" t="s">
        <v>198</v>
      </c>
      <c r="B319" s="615">
        <f t="shared" si="82"/>
        <v>10969.349999999999</v>
      </c>
      <c r="C319" s="615"/>
      <c r="D319" s="615"/>
      <c r="E319" s="615"/>
      <c r="F319" s="615"/>
      <c r="G319" s="615"/>
      <c r="H319" s="106">
        <f>B319*J305</f>
        <v>4634.936619718309</v>
      </c>
      <c r="I319" s="106">
        <f>B319*K305</f>
        <v>4789.4345070422523</v>
      </c>
      <c r="J319" s="106">
        <f>B319-H319-I319</f>
        <v>1544.9788732394372</v>
      </c>
      <c r="K319" s="106"/>
      <c r="L319" s="106"/>
      <c r="M319" s="106"/>
      <c r="N319" s="634"/>
      <c r="O319" s="106">
        <f t="shared" si="83"/>
        <v>10969.349999999999</v>
      </c>
      <c r="P319" s="635">
        <f t="shared" si="84"/>
        <v>0</v>
      </c>
    </row>
    <row r="320" spans="1:20" ht="9.9499999999999993" customHeight="1" x14ac:dyDescent="0.2">
      <c r="A320" s="612" t="s">
        <v>198</v>
      </c>
      <c r="B320" s="615">
        <f t="shared" si="82"/>
        <v>10969.349999999999</v>
      </c>
      <c r="C320" s="615"/>
      <c r="D320" s="615"/>
      <c r="E320" s="615"/>
      <c r="F320" s="615"/>
      <c r="G320" s="615"/>
      <c r="H320" s="106"/>
      <c r="I320" s="106">
        <f>B320*J306</f>
        <v>4359.6134615384608</v>
      </c>
      <c r="J320" s="106">
        <f>B320*K306</f>
        <v>4359.6134615384608</v>
      </c>
      <c r="K320" s="106">
        <f>B320-I320-J320</f>
        <v>2250.123076923077</v>
      </c>
      <c r="L320" s="106"/>
      <c r="M320" s="106"/>
      <c r="N320" s="634"/>
      <c r="O320" s="106">
        <f t="shared" si="83"/>
        <v>10969.349999999999</v>
      </c>
      <c r="P320" s="635">
        <f t="shared" si="84"/>
        <v>0</v>
      </c>
    </row>
    <row r="321" spans="1:18" ht="9.9499999999999993" customHeight="1" x14ac:dyDescent="0.2">
      <c r="A321" s="612" t="s">
        <v>199</v>
      </c>
      <c r="B321" s="615">
        <f t="shared" si="82"/>
        <v>10969.349999999999</v>
      </c>
      <c r="C321" s="615"/>
      <c r="D321" s="615"/>
      <c r="E321" s="615"/>
      <c r="F321" s="615"/>
      <c r="G321" s="615"/>
      <c r="H321" s="106"/>
      <c r="I321" s="106"/>
      <c r="J321" s="106">
        <f>B321*J307</f>
        <v>3954.0680232558129</v>
      </c>
      <c r="K321" s="106">
        <f>B321*K307</f>
        <v>3826.5174418604647</v>
      </c>
      <c r="L321" s="106">
        <f>B321-J321-K321</f>
        <v>3188.7645348837204</v>
      </c>
      <c r="M321" s="106"/>
      <c r="N321" s="634"/>
      <c r="O321" s="106">
        <f t="shared" si="83"/>
        <v>10969.349999999999</v>
      </c>
      <c r="P321" s="635">
        <f t="shared" si="84"/>
        <v>0</v>
      </c>
    </row>
    <row r="322" spans="1:18" ht="9.9499999999999993" customHeight="1" x14ac:dyDescent="0.2">
      <c r="A322" s="612" t="s">
        <v>87</v>
      </c>
      <c r="B322" s="615">
        <f t="shared" si="82"/>
        <v>10969.349999999999</v>
      </c>
      <c r="C322" s="615"/>
      <c r="D322" s="615"/>
      <c r="E322" s="615"/>
      <c r="F322" s="615"/>
      <c r="G322" s="615"/>
      <c r="H322" s="106"/>
      <c r="I322" s="106"/>
      <c r="J322" s="106"/>
      <c r="K322" s="106">
        <f>B322*J308</f>
        <v>3427.9218749999995</v>
      </c>
      <c r="L322" s="106">
        <f>B322*K308</f>
        <v>3542.1859374999999</v>
      </c>
      <c r="M322" s="106">
        <f>B322*L308</f>
        <v>3427.9218749999995</v>
      </c>
      <c r="N322" s="106">
        <f>B322-K322-L322-M322</f>
        <v>571.32031249999909</v>
      </c>
      <c r="O322" s="106">
        <f t="shared" si="83"/>
        <v>10969.349999999999</v>
      </c>
      <c r="P322" s="635">
        <f t="shared" si="84"/>
        <v>0</v>
      </c>
      <c r="Q322" s="636"/>
      <c r="R322" s="636"/>
    </row>
    <row r="323" spans="1:18" ht="9.9499999999999993" customHeight="1" x14ac:dyDescent="0.2">
      <c r="A323" s="612" t="s">
        <v>200</v>
      </c>
      <c r="B323" s="615">
        <f t="shared" si="82"/>
        <v>10969.349999999999</v>
      </c>
      <c r="C323" s="615">
        <f>B323-L323-M323-N323</f>
        <v>1265.6942307692311</v>
      </c>
      <c r="D323" s="615"/>
      <c r="E323" s="615"/>
      <c r="F323" s="615"/>
      <c r="G323" s="615"/>
      <c r="H323" s="106"/>
      <c r="I323" s="106"/>
      <c r="J323" s="106"/>
      <c r="K323" s="106"/>
      <c r="L323" s="106">
        <f>B323*J309</f>
        <v>3269.7100961538458</v>
      </c>
      <c r="M323" s="106">
        <f>B323*K309</f>
        <v>3164.2355769230762</v>
      </c>
      <c r="N323" s="106">
        <f>B323*L309</f>
        <v>3269.7100961538458</v>
      </c>
      <c r="O323" s="106">
        <f t="shared" si="83"/>
        <v>10969.349999999999</v>
      </c>
      <c r="P323" s="635">
        <f t="shared" si="84"/>
        <v>0</v>
      </c>
      <c r="Q323" s="636"/>
      <c r="R323" s="636"/>
    </row>
    <row r="324" spans="1:18" ht="9.9499999999999993" customHeight="1" x14ac:dyDescent="0.2">
      <c r="A324" s="612" t="s">
        <v>201</v>
      </c>
      <c r="B324" s="615">
        <f t="shared" si="82"/>
        <v>10969.349999999999</v>
      </c>
      <c r="C324" s="615">
        <f>B324*L310</f>
        <v>3269.7100961538458</v>
      </c>
      <c r="D324" s="615">
        <f>B324-C324-M324-N324</f>
        <v>1265.6942307692311</v>
      </c>
      <c r="E324" s="615"/>
      <c r="F324" s="615"/>
      <c r="G324" s="615"/>
      <c r="H324" s="106"/>
      <c r="I324" s="106"/>
      <c r="J324" s="106"/>
      <c r="K324" s="106"/>
      <c r="L324" s="106"/>
      <c r="M324" s="106">
        <f>B324*J310</f>
        <v>3164.2355769230762</v>
      </c>
      <c r="N324" s="106">
        <f>B324*K310</f>
        <v>3269.7100961538458</v>
      </c>
      <c r="O324" s="106">
        <f t="shared" si="83"/>
        <v>10969.349999999999</v>
      </c>
      <c r="P324" s="635">
        <f t="shared" si="84"/>
        <v>0</v>
      </c>
      <c r="Q324" s="636"/>
      <c r="R324" s="636"/>
    </row>
    <row r="325" spans="1:18" ht="9.9499999999999993" customHeight="1" thickBot="1" x14ac:dyDescent="0.25">
      <c r="A325" s="637" t="s">
        <v>86</v>
      </c>
      <c r="B325" s="638">
        <f t="shared" si="82"/>
        <v>10969.349999999999</v>
      </c>
      <c r="C325" s="638">
        <f>B325*K311</f>
        <v>3333.8220588235286</v>
      </c>
      <c r="D325" s="638">
        <f>B325*L311</f>
        <v>3011.1941176470586</v>
      </c>
      <c r="E325" s="638">
        <f>B325-C325-D325-N325</f>
        <v>1290.5117647058819</v>
      </c>
      <c r="F325" s="638"/>
      <c r="G325" s="638"/>
      <c r="H325" s="639"/>
      <c r="I325" s="639"/>
      <c r="J325" s="639"/>
      <c r="K325" s="639"/>
      <c r="L325" s="639"/>
      <c r="M325" s="639"/>
      <c r="N325" s="639">
        <f>B325*J311</f>
        <v>3333.8220588235286</v>
      </c>
      <c r="O325" s="639">
        <f t="shared" si="83"/>
        <v>10969.349999999999</v>
      </c>
      <c r="P325" s="640">
        <f t="shared" si="84"/>
        <v>0</v>
      </c>
      <c r="Q325" s="636"/>
      <c r="R325" s="636"/>
    </row>
    <row r="326" spans="1:18" ht="9.9499999999999993" customHeight="1" x14ac:dyDescent="0.2">
      <c r="B326" s="641"/>
      <c r="C326" s="641">
        <f t="shared" ref="C326:N326" si="85">SUM(C314:C325)</f>
        <v>11448.698491009764</v>
      </c>
      <c r="D326" s="641">
        <f t="shared" si="85"/>
        <v>11081.376206433426</v>
      </c>
      <c r="E326" s="641">
        <f t="shared" si="85"/>
        <v>13128.48037423751</v>
      </c>
      <c r="F326" s="641">
        <f t="shared" si="85"/>
        <v>12574.515857567823</v>
      </c>
      <c r="G326" s="641">
        <f t="shared" si="85"/>
        <v>11822.778076662504</v>
      </c>
      <c r="H326" s="641">
        <f t="shared" si="85"/>
        <v>11317.485239436617</v>
      </c>
      <c r="I326" s="641">
        <f t="shared" si="85"/>
        <v>10694.02684182015</v>
      </c>
      <c r="J326" s="641">
        <f t="shared" si="85"/>
        <v>9858.6603580337105</v>
      </c>
      <c r="K326" s="641">
        <f t="shared" si="85"/>
        <v>9504.5623937835408</v>
      </c>
      <c r="L326" s="641">
        <f t="shared" si="85"/>
        <v>10000.660568537565</v>
      </c>
      <c r="M326" s="641">
        <f t="shared" si="85"/>
        <v>9756.3930288461524</v>
      </c>
      <c r="N326" s="641">
        <f t="shared" si="85"/>
        <v>10444.56256363122</v>
      </c>
      <c r="O326" s="636">
        <f>SUM(O314:O325)</f>
        <v>131632.20000000001</v>
      </c>
      <c r="P326" s="636"/>
      <c r="Q326" s="636"/>
      <c r="R326" s="636"/>
    </row>
    <row r="327" spans="1:18" ht="9.9499999999999993" customHeight="1" thickBot="1" x14ac:dyDescent="0.25">
      <c r="B327" s="641"/>
    </row>
    <row r="328" spans="1:18" ht="9.9499999999999993" customHeight="1" thickBot="1" x14ac:dyDescent="0.25">
      <c r="A328" s="642" t="s">
        <v>12</v>
      </c>
      <c r="B328" s="643" t="s">
        <v>197</v>
      </c>
      <c r="C328" s="643" t="s">
        <v>198</v>
      </c>
      <c r="D328" s="643" t="s">
        <v>98</v>
      </c>
      <c r="E328" s="643" t="s">
        <v>115</v>
      </c>
      <c r="F328" s="643" t="s">
        <v>199</v>
      </c>
      <c r="G328" s="643" t="s">
        <v>115</v>
      </c>
      <c r="H328" s="643" t="s">
        <v>198</v>
      </c>
      <c r="I328" s="643" t="s">
        <v>198</v>
      </c>
      <c r="J328" s="643" t="s">
        <v>199</v>
      </c>
      <c r="K328" s="643" t="s">
        <v>87</v>
      </c>
      <c r="L328" s="643" t="s">
        <v>200</v>
      </c>
      <c r="M328" s="643" t="s">
        <v>201</v>
      </c>
      <c r="N328" s="643" t="s">
        <v>86</v>
      </c>
      <c r="O328" s="643"/>
      <c r="P328" s="644" t="s">
        <v>202</v>
      </c>
    </row>
    <row r="329" spans="1:18" ht="9.9499999999999993" customHeight="1" x14ac:dyDescent="0.2">
      <c r="A329" s="586" t="s">
        <v>198</v>
      </c>
      <c r="B329" s="589">
        <f t="shared" ref="B329:B340" si="86">D300*H300</f>
        <v>16966.05</v>
      </c>
      <c r="C329" s="589">
        <f>B329*N300</f>
        <v>14421.142499999998</v>
      </c>
      <c r="D329" s="589">
        <f>B329-C329</f>
        <v>2544.9075000000012</v>
      </c>
      <c r="E329" s="589"/>
      <c r="F329" s="589"/>
      <c r="G329" s="589"/>
      <c r="H329" s="631"/>
      <c r="I329" s="631"/>
      <c r="J329" s="631"/>
      <c r="K329" s="631"/>
      <c r="L329" s="631"/>
      <c r="M329" s="631"/>
      <c r="N329" s="631"/>
      <c r="O329" s="631">
        <f t="shared" ref="O329:O340" si="87">SUM(C329:N329)</f>
        <v>16966.05</v>
      </c>
      <c r="P329" s="633">
        <f t="shared" ref="P329:P340" si="88">O329-B329</f>
        <v>0</v>
      </c>
    </row>
    <row r="330" spans="1:18" ht="9.9499999999999993" customHeight="1" x14ac:dyDescent="0.2">
      <c r="A330" s="612" t="s">
        <v>98</v>
      </c>
      <c r="B330" s="615">
        <f t="shared" si="86"/>
        <v>16966.05</v>
      </c>
      <c r="C330" s="615"/>
      <c r="D330" s="615">
        <f>B330*N301</f>
        <v>14421.142499999998</v>
      </c>
      <c r="E330" s="615">
        <f>B330-D330</f>
        <v>2544.9075000000012</v>
      </c>
      <c r="F330" s="615"/>
      <c r="G330" s="615"/>
      <c r="H330" s="106"/>
      <c r="I330" s="106"/>
      <c r="J330" s="106"/>
      <c r="K330" s="106"/>
      <c r="L330" s="106"/>
      <c r="M330" s="106"/>
      <c r="N330" s="106"/>
      <c r="O330" s="106">
        <f t="shared" si="87"/>
        <v>16966.05</v>
      </c>
      <c r="P330" s="635">
        <f t="shared" si="88"/>
        <v>0</v>
      </c>
    </row>
    <row r="331" spans="1:18" ht="9.9499999999999993" customHeight="1" x14ac:dyDescent="0.2">
      <c r="A331" s="612" t="s">
        <v>115</v>
      </c>
      <c r="B331" s="615">
        <f t="shared" si="86"/>
        <v>16966.05</v>
      </c>
      <c r="C331" s="615"/>
      <c r="D331" s="615"/>
      <c r="E331" s="615">
        <f>B331*N302</f>
        <v>14421.142499999998</v>
      </c>
      <c r="F331" s="615">
        <f>B331-E331</f>
        <v>2544.9075000000012</v>
      </c>
      <c r="G331" s="615"/>
      <c r="H331" s="106"/>
      <c r="I331" s="106"/>
      <c r="J331" s="106"/>
      <c r="K331" s="106"/>
      <c r="L331" s="106"/>
      <c r="M331" s="106"/>
      <c r="N331" s="106"/>
      <c r="O331" s="106">
        <f t="shared" si="87"/>
        <v>16966.05</v>
      </c>
      <c r="P331" s="635">
        <f t="shared" si="88"/>
        <v>0</v>
      </c>
    </row>
    <row r="332" spans="1:18" ht="9.9499999999999993" customHeight="1" x14ac:dyDescent="0.2">
      <c r="A332" s="612" t="s">
        <v>199</v>
      </c>
      <c r="B332" s="615">
        <f t="shared" si="86"/>
        <v>16966.05</v>
      </c>
      <c r="C332" s="615"/>
      <c r="D332" s="615"/>
      <c r="E332" s="615"/>
      <c r="F332" s="615">
        <f>B332*N303</f>
        <v>14421.142499999998</v>
      </c>
      <c r="G332" s="615">
        <f>B332-F332</f>
        <v>2544.9075000000012</v>
      </c>
      <c r="H332" s="106"/>
      <c r="I332" s="106"/>
      <c r="J332" s="106"/>
      <c r="K332" s="106"/>
      <c r="L332" s="106"/>
      <c r="M332" s="106"/>
      <c r="N332" s="106"/>
      <c r="O332" s="106">
        <f t="shared" si="87"/>
        <v>16966.05</v>
      </c>
      <c r="P332" s="635">
        <f t="shared" si="88"/>
        <v>0</v>
      </c>
    </row>
    <row r="333" spans="1:18" ht="9.9499999999999993" customHeight="1" x14ac:dyDescent="0.2">
      <c r="A333" s="612" t="s">
        <v>115</v>
      </c>
      <c r="B333" s="615">
        <f t="shared" si="86"/>
        <v>16966.05</v>
      </c>
      <c r="C333" s="615"/>
      <c r="D333" s="615"/>
      <c r="E333" s="615"/>
      <c r="F333" s="615"/>
      <c r="G333" s="615">
        <f>B333*N304</f>
        <v>14421.142499999998</v>
      </c>
      <c r="H333" s="106">
        <f>B333-G333</f>
        <v>2544.9075000000012</v>
      </c>
      <c r="I333" s="106"/>
      <c r="J333" s="106"/>
      <c r="K333" s="106"/>
      <c r="L333" s="106"/>
      <c r="M333" s="106"/>
      <c r="N333" s="106"/>
      <c r="O333" s="106">
        <f t="shared" si="87"/>
        <v>16966.05</v>
      </c>
      <c r="P333" s="635">
        <f t="shared" si="88"/>
        <v>0</v>
      </c>
    </row>
    <row r="334" spans="1:18" ht="9.9499999999999993" customHeight="1" x14ac:dyDescent="0.2">
      <c r="A334" s="612" t="s">
        <v>198</v>
      </c>
      <c r="B334" s="615">
        <f t="shared" si="86"/>
        <v>16966.05</v>
      </c>
      <c r="C334" s="615"/>
      <c r="D334" s="615"/>
      <c r="E334" s="615"/>
      <c r="F334" s="615"/>
      <c r="G334" s="615"/>
      <c r="H334" s="106">
        <f>B334*N305</f>
        <v>14421.142499999998</v>
      </c>
      <c r="I334" s="106">
        <f>B334-H334</f>
        <v>2544.9075000000012</v>
      </c>
      <c r="J334" s="106"/>
      <c r="K334" s="106"/>
      <c r="L334" s="106"/>
      <c r="M334" s="106"/>
      <c r="N334" s="106"/>
      <c r="O334" s="106">
        <f t="shared" si="87"/>
        <v>16966.05</v>
      </c>
      <c r="P334" s="635">
        <f t="shared" si="88"/>
        <v>0</v>
      </c>
    </row>
    <row r="335" spans="1:18" ht="9.9499999999999993" customHeight="1" x14ac:dyDescent="0.2">
      <c r="A335" s="612" t="s">
        <v>198</v>
      </c>
      <c r="B335" s="615">
        <f t="shared" si="86"/>
        <v>16966.05</v>
      </c>
      <c r="C335" s="615"/>
      <c r="D335" s="615"/>
      <c r="E335" s="615"/>
      <c r="F335" s="615"/>
      <c r="G335" s="615"/>
      <c r="H335" s="106"/>
      <c r="I335" s="106">
        <f>B335*N306</f>
        <v>14421.142499999998</v>
      </c>
      <c r="J335" s="106">
        <f>B335-I335</f>
        <v>2544.9075000000012</v>
      </c>
      <c r="K335" s="106"/>
      <c r="L335" s="106"/>
      <c r="M335" s="106"/>
      <c r="N335" s="106"/>
      <c r="O335" s="106">
        <f t="shared" si="87"/>
        <v>16966.05</v>
      </c>
      <c r="P335" s="635">
        <f t="shared" si="88"/>
        <v>0</v>
      </c>
    </row>
    <row r="336" spans="1:18" ht="9.9499999999999993" customHeight="1" x14ac:dyDescent="0.2">
      <c r="A336" s="612" t="s">
        <v>199</v>
      </c>
      <c r="B336" s="615">
        <f t="shared" si="86"/>
        <v>16966.05</v>
      </c>
      <c r="C336" s="615"/>
      <c r="D336" s="615"/>
      <c r="E336" s="615"/>
      <c r="F336" s="615"/>
      <c r="G336" s="615"/>
      <c r="H336" s="106"/>
      <c r="I336" s="106"/>
      <c r="J336" s="106">
        <f>B336*N307</f>
        <v>14421.142499999998</v>
      </c>
      <c r="K336" s="106">
        <f>B336-J336</f>
        <v>2544.9075000000012</v>
      </c>
      <c r="L336" s="106"/>
      <c r="M336" s="106"/>
      <c r="N336" s="106"/>
      <c r="O336" s="106">
        <f t="shared" si="87"/>
        <v>16966.05</v>
      </c>
      <c r="P336" s="635">
        <f t="shared" si="88"/>
        <v>0</v>
      </c>
    </row>
    <row r="337" spans="1:16" ht="9.9499999999999993" customHeight="1" x14ac:dyDescent="0.2">
      <c r="A337" s="612" t="s">
        <v>87</v>
      </c>
      <c r="B337" s="615">
        <f t="shared" si="86"/>
        <v>16966.05</v>
      </c>
      <c r="C337" s="615"/>
      <c r="D337" s="615"/>
      <c r="E337" s="615"/>
      <c r="F337" s="615"/>
      <c r="G337" s="615"/>
      <c r="H337" s="106"/>
      <c r="I337" s="106"/>
      <c r="J337" s="106"/>
      <c r="K337" s="106">
        <f>B337*N308</f>
        <v>14421.142499999998</v>
      </c>
      <c r="L337" s="106">
        <f>B337-K337</f>
        <v>2544.9075000000012</v>
      </c>
      <c r="M337" s="106"/>
      <c r="N337" s="106"/>
      <c r="O337" s="106">
        <f t="shared" si="87"/>
        <v>16966.05</v>
      </c>
      <c r="P337" s="635">
        <f t="shared" si="88"/>
        <v>0</v>
      </c>
    </row>
    <row r="338" spans="1:16" ht="9.9499999999999993" customHeight="1" x14ac:dyDescent="0.2">
      <c r="A338" s="612" t="s">
        <v>200</v>
      </c>
      <c r="B338" s="615">
        <f t="shared" si="86"/>
        <v>16966.05</v>
      </c>
      <c r="C338" s="615"/>
      <c r="D338" s="615"/>
      <c r="E338" s="615"/>
      <c r="F338" s="615"/>
      <c r="G338" s="615"/>
      <c r="H338" s="106"/>
      <c r="I338" s="106"/>
      <c r="J338" s="106"/>
      <c r="K338" s="106"/>
      <c r="L338" s="106">
        <f>B338*N309</f>
        <v>14421.142499999998</v>
      </c>
      <c r="M338" s="106">
        <f>B338-L338</f>
        <v>2544.9075000000012</v>
      </c>
      <c r="N338" s="106"/>
      <c r="O338" s="106">
        <f t="shared" si="87"/>
        <v>16966.05</v>
      </c>
      <c r="P338" s="635">
        <f t="shared" si="88"/>
        <v>0</v>
      </c>
    </row>
    <row r="339" spans="1:16" ht="9.9499999999999993" customHeight="1" x14ac:dyDescent="0.2">
      <c r="A339" s="612" t="s">
        <v>201</v>
      </c>
      <c r="B339" s="615">
        <f t="shared" si="86"/>
        <v>16966.05</v>
      </c>
      <c r="C339" s="615"/>
      <c r="D339" s="615"/>
      <c r="E339" s="615"/>
      <c r="F339" s="615"/>
      <c r="G339" s="615"/>
      <c r="H339" s="106"/>
      <c r="I339" s="106"/>
      <c r="J339" s="106"/>
      <c r="K339" s="106"/>
      <c r="L339" s="106"/>
      <c r="M339" s="106">
        <f>B339*N310</f>
        <v>14421.142499999998</v>
      </c>
      <c r="N339" s="106">
        <f>B339-M339</f>
        <v>2544.9075000000012</v>
      </c>
      <c r="O339" s="106">
        <f t="shared" si="87"/>
        <v>16966.05</v>
      </c>
      <c r="P339" s="635">
        <f t="shared" si="88"/>
        <v>0</v>
      </c>
    </row>
    <row r="340" spans="1:16" ht="9.9499999999999993" customHeight="1" thickBot="1" x14ac:dyDescent="0.25">
      <c r="A340" s="637" t="s">
        <v>86</v>
      </c>
      <c r="B340" s="638">
        <f t="shared" si="86"/>
        <v>16966.05</v>
      </c>
      <c r="C340" s="638">
        <f>B340-N340</f>
        <v>2544.9075000000012</v>
      </c>
      <c r="D340" s="638"/>
      <c r="E340" s="638"/>
      <c r="F340" s="638"/>
      <c r="G340" s="638"/>
      <c r="H340" s="639"/>
      <c r="I340" s="639"/>
      <c r="J340" s="639"/>
      <c r="K340" s="639"/>
      <c r="L340" s="639"/>
      <c r="M340" s="639"/>
      <c r="N340" s="639">
        <f>B340*N311</f>
        <v>14421.142499999998</v>
      </c>
      <c r="O340" s="639">
        <f t="shared" si="87"/>
        <v>16966.05</v>
      </c>
      <c r="P340" s="640">
        <f t="shared" si="88"/>
        <v>0</v>
      </c>
    </row>
    <row r="341" spans="1:16" ht="9.9499999999999993" customHeight="1" x14ac:dyDescent="0.2">
      <c r="B341" s="641"/>
      <c r="C341" s="641">
        <f t="shared" ref="C341:N341" si="89">SUM(C329:C340)</f>
        <v>16966.05</v>
      </c>
      <c r="D341" s="641">
        <f t="shared" si="89"/>
        <v>16966.05</v>
      </c>
      <c r="E341" s="641">
        <f t="shared" si="89"/>
        <v>16966.05</v>
      </c>
      <c r="F341" s="641">
        <f t="shared" si="89"/>
        <v>16966.05</v>
      </c>
      <c r="G341" s="641">
        <f t="shared" si="89"/>
        <v>16966.05</v>
      </c>
      <c r="H341" s="641">
        <f t="shared" si="89"/>
        <v>16966.05</v>
      </c>
      <c r="I341" s="641">
        <f t="shared" si="89"/>
        <v>16966.05</v>
      </c>
      <c r="J341" s="641">
        <f t="shared" si="89"/>
        <v>16966.05</v>
      </c>
      <c r="K341" s="641">
        <f t="shared" si="89"/>
        <v>16966.05</v>
      </c>
      <c r="L341" s="641">
        <f t="shared" si="89"/>
        <v>16966.05</v>
      </c>
      <c r="M341" s="641">
        <f t="shared" si="89"/>
        <v>16966.05</v>
      </c>
      <c r="N341" s="641">
        <f t="shared" si="89"/>
        <v>16966.05</v>
      </c>
      <c r="O341" s="636"/>
      <c r="P341" s="636"/>
    </row>
    <row r="342" spans="1:16" ht="9.9499999999999993" customHeight="1" thickBot="1" x14ac:dyDescent="0.25"/>
    <row r="343" spans="1:16" ht="9.9499999999999993" customHeight="1" thickBot="1" x14ac:dyDescent="0.25">
      <c r="A343" s="645" t="s">
        <v>179</v>
      </c>
      <c r="B343" s="646" t="s">
        <v>197</v>
      </c>
      <c r="C343" s="646" t="s">
        <v>198</v>
      </c>
      <c r="D343" s="647" t="s">
        <v>98</v>
      </c>
      <c r="E343" s="646" t="s">
        <v>115</v>
      </c>
      <c r="F343" s="647" t="s">
        <v>199</v>
      </c>
      <c r="G343" s="646" t="s">
        <v>115</v>
      </c>
      <c r="H343" s="646" t="s">
        <v>198</v>
      </c>
      <c r="I343" s="646" t="s">
        <v>198</v>
      </c>
      <c r="J343" s="646" t="s">
        <v>199</v>
      </c>
      <c r="K343" s="646" t="s">
        <v>87</v>
      </c>
      <c r="L343" s="646" t="s">
        <v>200</v>
      </c>
      <c r="M343" s="646" t="s">
        <v>201</v>
      </c>
      <c r="N343" s="646" t="s">
        <v>86</v>
      </c>
      <c r="O343" s="646"/>
      <c r="P343" s="648"/>
    </row>
    <row r="344" spans="1:16" ht="9.9499999999999993" customHeight="1" x14ac:dyDescent="0.2">
      <c r="A344" s="586" t="s">
        <v>198</v>
      </c>
      <c r="B344" s="589">
        <f t="shared" ref="B344:B355" si="90">D300*F300*I300</f>
        <v>39595.599999999999</v>
      </c>
      <c r="C344" s="589"/>
      <c r="D344" s="589">
        <f>B344*P300</f>
        <v>9898.9</v>
      </c>
      <c r="E344" s="589">
        <f>B344-D344</f>
        <v>29696.699999999997</v>
      </c>
      <c r="F344" s="589"/>
      <c r="G344" s="589"/>
      <c r="H344" s="631"/>
      <c r="I344" s="631"/>
      <c r="J344" s="631"/>
      <c r="K344" s="631"/>
      <c r="L344" s="631"/>
      <c r="M344" s="631"/>
      <c r="N344" s="631"/>
      <c r="O344" s="631">
        <f t="shared" ref="O344:O355" si="91">SUM(C344:N344)</f>
        <v>39595.599999999999</v>
      </c>
      <c r="P344" s="633">
        <f t="shared" ref="P344:P355" si="92">O344-B344</f>
        <v>0</v>
      </c>
    </row>
    <row r="345" spans="1:16" ht="9.9499999999999993" customHeight="1" x14ac:dyDescent="0.2">
      <c r="A345" s="612" t="s">
        <v>98</v>
      </c>
      <c r="B345" s="615">
        <f t="shared" si="90"/>
        <v>39595.599999999999</v>
      </c>
      <c r="C345" s="615"/>
      <c r="D345" s="615"/>
      <c r="E345" s="615">
        <f>B345*P301</f>
        <v>9898.9</v>
      </c>
      <c r="F345" s="615">
        <f>B345-E345</f>
        <v>29696.699999999997</v>
      </c>
      <c r="G345" s="615"/>
      <c r="H345" s="106"/>
      <c r="I345" s="106"/>
      <c r="J345" s="106"/>
      <c r="K345" s="106"/>
      <c r="L345" s="106"/>
      <c r="M345" s="106"/>
      <c r="N345" s="106"/>
      <c r="O345" s="106">
        <f t="shared" si="91"/>
        <v>39595.599999999999</v>
      </c>
      <c r="P345" s="635">
        <f t="shared" si="92"/>
        <v>0</v>
      </c>
    </row>
    <row r="346" spans="1:16" ht="9.9499999999999993" customHeight="1" x14ac:dyDescent="0.2">
      <c r="A346" s="612" t="s">
        <v>115</v>
      </c>
      <c r="B346" s="615">
        <f t="shared" si="90"/>
        <v>39595.599999999999</v>
      </c>
      <c r="C346" s="615"/>
      <c r="D346" s="615"/>
      <c r="E346" s="615"/>
      <c r="F346" s="615">
        <f>B346*P302</f>
        <v>9898.9</v>
      </c>
      <c r="G346" s="615">
        <f>B346-F346</f>
        <v>29696.699999999997</v>
      </c>
      <c r="H346" s="106"/>
      <c r="I346" s="106"/>
      <c r="J346" s="106"/>
      <c r="K346" s="106"/>
      <c r="L346" s="106"/>
      <c r="M346" s="106"/>
      <c r="N346" s="106"/>
      <c r="O346" s="106">
        <f t="shared" si="91"/>
        <v>39595.599999999999</v>
      </c>
      <c r="P346" s="635">
        <f t="shared" si="92"/>
        <v>0</v>
      </c>
    </row>
    <row r="347" spans="1:16" ht="9.9499999999999993" customHeight="1" x14ac:dyDescent="0.2">
      <c r="A347" s="612" t="s">
        <v>199</v>
      </c>
      <c r="B347" s="615">
        <f t="shared" si="90"/>
        <v>39595.599999999999</v>
      </c>
      <c r="C347" s="615"/>
      <c r="D347" s="615"/>
      <c r="E347" s="615"/>
      <c r="F347" s="615"/>
      <c r="G347" s="615">
        <f>B347*P303</f>
        <v>9898.9</v>
      </c>
      <c r="H347" s="106">
        <f>B347-G347</f>
        <v>29696.699999999997</v>
      </c>
      <c r="I347" s="106"/>
      <c r="J347" s="106"/>
      <c r="K347" s="106"/>
      <c r="L347" s="106"/>
      <c r="M347" s="106"/>
      <c r="N347" s="106"/>
      <c r="O347" s="106">
        <f t="shared" si="91"/>
        <v>39595.599999999999</v>
      </c>
      <c r="P347" s="635">
        <f t="shared" si="92"/>
        <v>0</v>
      </c>
    </row>
    <row r="348" spans="1:16" ht="9.9499999999999993" customHeight="1" x14ac:dyDescent="0.2">
      <c r="A348" s="612" t="s">
        <v>115</v>
      </c>
      <c r="B348" s="615">
        <f t="shared" si="90"/>
        <v>39595.599999999999</v>
      </c>
      <c r="C348" s="615"/>
      <c r="D348" s="615"/>
      <c r="E348" s="615"/>
      <c r="F348" s="615"/>
      <c r="G348" s="615"/>
      <c r="H348" s="106">
        <f>B348*P304</f>
        <v>9898.9</v>
      </c>
      <c r="I348" s="106">
        <f>B348-H348</f>
        <v>29696.699999999997</v>
      </c>
      <c r="J348" s="106"/>
      <c r="K348" s="106"/>
      <c r="L348" s="106"/>
      <c r="M348" s="106"/>
      <c r="N348" s="106"/>
      <c r="O348" s="106">
        <f t="shared" si="91"/>
        <v>39595.599999999999</v>
      </c>
      <c r="P348" s="635">
        <f t="shared" si="92"/>
        <v>0</v>
      </c>
    </row>
    <row r="349" spans="1:16" ht="9.9499999999999993" customHeight="1" x14ac:dyDescent="0.2">
      <c r="A349" s="612" t="s">
        <v>198</v>
      </c>
      <c r="B349" s="615">
        <f t="shared" si="90"/>
        <v>39595.599999999999</v>
      </c>
      <c r="C349" s="615"/>
      <c r="D349" s="615"/>
      <c r="E349" s="615"/>
      <c r="F349" s="615"/>
      <c r="G349" s="615"/>
      <c r="H349" s="106"/>
      <c r="I349" s="106">
        <f>B349*P305</f>
        <v>9898.9</v>
      </c>
      <c r="J349" s="106">
        <f>B349-I349</f>
        <v>29696.699999999997</v>
      </c>
      <c r="K349" s="106"/>
      <c r="L349" s="106"/>
      <c r="M349" s="106"/>
      <c r="N349" s="106"/>
      <c r="O349" s="106">
        <f t="shared" si="91"/>
        <v>39595.599999999999</v>
      </c>
      <c r="P349" s="635">
        <f t="shared" si="92"/>
        <v>0</v>
      </c>
    </row>
    <row r="350" spans="1:16" ht="9.9499999999999993" customHeight="1" x14ac:dyDescent="0.2">
      <c r="A350" s="612" t="s">
        <v>198</v>
      </c>
      <c r="B350" s="615">
        <f t="shared" si="90"/>
        <v>39595.599999999999</v>
      </c>
      <c r="C350" s="615"/>
      <c r="D350" s="615"/>
      <c r="E350" s="615"/>
      <c r="F350" s="615"/>
      <c r="G350" s="615"/>
      <c r="H350" s="106"/>
      <c r="I350" s="106"/>
      <c r="J350" s="106">
        <f>B350*P306</f>
        <v>9898.9</v>
      </c>
      <c r="K350" s="106">
        <f>B350-J350</f>
        <v>29696.699999999997</v>
      </c>
      <c r="L350" s="106"/>
      <c r="M350" s="106"/>
      <c r="N350" s="106"/>
      <c r="O350" s="106">
        <f t="shared" si="91"/>
        <v>39595.599999999999</v>
      </c>
      <c r="P350" s="635">
        <f t="shared" si="92"/>
        <v>0</v>
      </c>
    </row>
    <row r="351" spans="1:16" ht="9.9499999999999993" customHeight="1" x14ac:dyDescent="0.2">
      <c r="A351" s="612" t="s">
        <v>199</v>
      </c>
      <c r="B351" s="615">
        <f t="shared" si="90"/>
        <v>39595.599999999999</v>
      </c>
      <c r="C351" s="615"/>
      <c r="D351" s="615"/>
      <c r="E351" s="615"/>
      <c r="F351" s="615"/>
      <c r="G351" s="615"/>
      <c r="H351" s="106"/>
      <c r="I351" s="106"/>
      <c r="J351" s="106"/>
      <c r="K351" s="106">
        <f>B351*P307</f>
        <v>9898.9</v>
      </c>
      <c r="L351" s="106">
        <f>B351-K351</f>
        <v>29696.699999999997</v>
      </c>
      <c r="M351" s="106"/>
      <c r="N351" s="106"/>
      <c r="O351" s="106">
        <f t="shared" si="91"/>
        <v>39595.599999999999</v>
      </c>
      <c r="P351" s="635">
        <f t="shared" si="92"/>
        <v>0</v>
      </c>
    </row>
    <row r="352" spans="1:16" ht="9.9499999999999993" customHeight="1" x14ac:dyDescent="0.2">
      <c r="A352" s="612" t="s">
        <v>87</v>
      </c>
      <c r="B352" s="615">
        <f t="shared" si="90"/>
        <v>39595.599999999999</v>
      </c>
      <c r="C352" s="615"/>
      <c r="D352" s="615"/>
      <c r="E352" s="615"/>
      <c r="F352" s="615"/>
      <c r="G352" s="615"/>
      <c r="H352" s="106"/>
      <c r="I352" s="106"/>
      <c r="J352" s="106"/>
      <c r="K352" s="106"/>
      <c r="L352" s="106">
        <f>B352*P308</f>
        <v>9898.9</v>
      </c>
      <c r="M352" s="106">
        <f>B352-L352</f>
        <v>29696.699999999997</v>
      </c>
      <c r="N352" s="106"/>
      <c r="O352" s="106">
        <f t="shared" si="91"/>
        <v>39595.599999999999</v>
      </c>
      <c r="P352" s="635">
        <f t="shared" si="92"/>
        <v>0</v>
      </c>
    </row>
    <row r="353" spans="1:16" ht="9.9499999999999993" customHeight="1" x14ac:dyDescent="0.2">
      <c r="A353" s="612" t="s">
        <v>200</v>
      </c>
      <c r="B353" s="615">
        <f t="shared" si="90"/>
        <v>39595.599999999999</v>
      </c>
      <c r="C353" s="615"/>
      <c r="D353" s="615"/>
      <c r="E353" s="615"/>
      <c r="F353" s="615"/>
      <c r="G353" s="615"/>
      <c r="H353" s="106"/>
      <c r="I353" s="106"/>
      <c r="J353" s="106"/>
      <c r="K353" s="106"/>
      <c r="L353" s="106"/>
      <c r="M353" s="106">
        <f>B353*P309</f>
        <v>9898.9</v>
      </c>
      <c r="N353" s="106">
        <f>B353-M353</f>
        <v>29696.699999999997</v>
      </c>
      <c r="O353" s="106">
        <f t="shared" si="91"/>
        <v>39595.599999999999</v>
      </c>
      <c r="P353" s="635">
        <f t="shared" si="92"/>
        <v>0</v>
      </c>
    </row>
    <row r="354" spans="1:16" ht="9.9499999999999993" customHeight="1" x14ac:dyDescent="0.2">
      <c r="A354" s="612" t="s">
        <v>201</v>
      </c>
      <c r="B354" s="615">
        <f t="shared" si="90"/>
        <v>39595.599999999999</v>
      </c>
      <c r="C354" s="615">
        <f>B354-N354</f>
        <v>29696.699999999997</v>
      </c>
      <c r="D354" s="615"/>
      <c r="E354" s="615"/>
      <c r="F354" s="615"/>
      <c r="G354" s="615"/>
      <c r="H354" s="106"/>
      <c r="I354" s="106"/>
      <c r="J354" s="106"/>
      <c r="K354" s="106"/>
      <c r="L354" s="106"/>
      <c r="M354" s="106"/>
      <c r="N354" s="106">
        <f>B354*P310</f>
        <v>9898.9</v>
      </c>
      <c r="O354" s="106">
        <f t="shared" si="91"/>
        <v>39595.599999999999</v>
      </c>
      <c r="P354" s="635">
        <f t="shared" si="92"/>
        <v>0</v>
      </c>
    </row>
    <row r="355" spans="1:16" ht="9.9499999999999993" customHeight="1" thickBot="1" x14ac:dyDescent="0.25">
      <c r="A355" s="637" t="s">
        <v>86</v>
      </c>
      <c r="B355" s="638">
        <f t="shared" si="90"/>
        <v>39595.599999999999</v>
      </c>
      <c r="C355" s="638">
        <f>B355*P311</f>
        <v>9898.9</v>
      </c>
      <c r="D355" s="638">
        <f>B355-C355</f>
        <v>29696.699999999997</v>
      </c>
      <c r="E355" s="638"/>
      <c r="F355" s="638"/>
      <c r="G355" s="638"/>
      <c r="H355" s="639"/>
      <c r="I355" s="639"/>
      <c r="J355" s="639"/>
      <c r="K355" s="639"/>
      <c r="L355" s="639"/>
      <c r="M355" s="639"/>
      <c r="N355" s="639"/>
      <c r="O355" s="639">
        <f t="shared" si="91"/>
        <v>39595.599999999999</v>
      </c>
      <c r="P355" s="640">
        <f t="shared" si="92"/>
        <v>0</v>
      </c>
    </row>
    <row r="356" spans="1:16" ht="9.9499999999999993" customHeight="1" x14ac:dyDescent="0.2">
      <c r="C356" s="641">
        <f t="shared" ref="C356:N356" si="93">SUM(C344:C355)</f>
        <v>39595.599999999999</v>
      </c>
      <c r="D356" s="641">
        <f t="shared" si="93"/>
        <v>39595.599999999999</v>
      </c>
      <c r="E356" s="641">
        <f t="shared" si="93"/>
        <v>39595.599999999999</v>
      </c>
      <c r="F356" s="641">
        <f t="shared" si="93"/>
        <v>39595.599999999999</v>
      </c>
      <c r="G356" s="641">
        <f t="shared" si="93"/>
        <v>39595.599999999999</v>
      </c>
      <c r="H356" s="641">
        <f t="shared" si="93"/>
        <v>39595.599999999999</v>
      </c>
      <c r="I356" s="641">
        <f t="shared" si="93"/>
        <v>39595.599999999999</v>
      </c>
      <c r="J356" s="641">
        <f t="shared" si="93"/>
        <v>39595.599999999999</v>
      </c>
      <c r="K356" s="641">
        <f t="shared" si="93"/>
        <v>39595.599999999999</v>
      </c>
      <c r="L356" s="641">
        <f t="shared" si="93"/>
        <v>39595.599999999999</v>
      </c>
      <c r="M356" s="641">
        <f t="shared" si="93"/>
        <v>39595.599999999999</v>
      </c>
      <c r="N356" s="641">
        <f t="shared" si="93"/>
        <v>39595.599999999999</v>
      </c>
    </row>
    <row r="358" spans="1:16" ht="9.9499999999999993" customHeight="1" x14ac:dyDescent="0.2">
      <c r="A358" s="127" t="s">
        <v>45</v>
      </c>
      <c r="B358" s="127" t="s">
        <v>15</v>
      </c>
      <c r="C358" s="641">
        <f>C326</f>
        <v>11448.698491009764</v>
      </c>
      <c r="D358" s="641">
        <f t="shared" ref="D358:N358" si="94">D326</f>
        <v>11081.376206433426</v>
      </c>
      <c r="E358" s="641">
        <f t="shared" si="94"/>
        <v>13128.48037423751</v>
      </c>
      <c r="F358" s="641">
        <f t="shared" si="94"/>
        <v>12574.515857567823</v>
      </c>
      <c r="G358" s="641">
        <f t="shared" si="94"/>
        <v>11822.778076662504</v>
      </c>
      <c r="H358" s="641">
        <f t="shared" si="94"/>
        <v>11317.485239436617</v>
      </c>
      <c r="I358" s="641">
        <f t="shared" si="94"/>
        <v>10694.02684182015</v>
      </c>
      <c r="J358" s="641">
        <f t="shared" si="94"/>
        <v>9858.6603580337105</v>
      </c>
      <c r="K358" s="641">
        <f t="shared" si="94"/>
        <v>9504.5623937835408</v>
      </c>
      <c r="L358" s="641">
        <f t="shared" si="94"/>
        <v>10000.660568537565</v>
      </c>
      <c r="M358" s="641">
        <f t="shared" si="94"/>
        <v>9756.3930288461524</v>
      </c>
      <c r="N358" s="641">
        <f t="shared" si="94"/>
        <v>10444.56256363122</v>
      </c>
    </row>
    <row r="359" spans="1:16" ht="9.9499999999999993" customHeight="1" x14ac:dyDescent="0.2">
      <c r="B359" s="127" t="s">
        <v>12</v>
      </c>
      <c r="C359" s="641">
        <f>C341</f>
        <v>16966.05</v>
      </c>
      <c r="D359" s="641">
        <f t="shared" ref="D359:N359" si="95">D341</f>
        <v>16966.05</v>
      </c>
      <c r="E359" s="641">
        <f t="shared" si="95"/>
        <v>16966.05</v>
      </c>
      <c r="F359" s="641">
        <f t="shared" si="95"/>
        <v>16966.05</v>
      </c>
      <c r="G359" s="641">
        <f t="shared" si="95"/>
        <v>16966.05</v>
      </c>
      <c r="H359" s="641">
        <f t="shared" si="95"/>
        <v>16966.05</v>
      </c>
      <c r="I359" s="641">
        <f t="shared" si="95"/>
        <v>16966.05</v>
      </c>
      <c r="J359" s="641">
        <f t="shared" si="95"/>
        <v>16966.05</v>
      </c>
      <c r="K359" s="641">
        <f t="shared" si="95"/>
        <v>16966.05</v>
      </c>
      <c r="L359" s="641">
        <f t="shared" si="95"/>
        <v>16966.05</v>
      </c>
      <c r="M359" s="641">
        <f t="shared" si="95"/>
        <v>16966.05</v>
      </c>
      <c r="N359" s="641">
        <f t="shared" si="95"/>
        <v>16966.05</v>
      </c>
    </row>
    <row r="360" spans="1:16" ht="9.9499999999999993" customHeight="1" x14ac:dyDescent="0.2">
      <c r="B360" s="127" t="s">
        <v>16</v>
      </c>
      <c r="C360" s="641">
        <f t="shared" ref="C360:N360" si="96">C359+C358</f>
        <v>28414.748491009763</v>
      </c>
      <c r="D360" s="641">
        <f t="shared" si="96"/>
        <v>28047.426206433425</v>
      </c>
      <c r="E360" s="641">
        <f t="shared" si="96"/>
        <v>30094.530374237511</v>
      </c>
      <c r="F360" s="641">
        <f t="shared" si="96"/>
        <v>29540.565857567824</v>
      </c>
      <c r="G360" s="641">
        <f t="shared" si="96"/>
        <v>28788.828076662503</v>
      </c>
      <c r="H360" s="641">
        <f t="shared" si="96"/>
        <v>28283.535239436616</v>
      </c>
      <c r="I360" s="641">
        <f t="shared" si="96"/>
        <v>27660.076841820148</v>
      </c>
      <c r="J360" s="641">
        <f t="shared" si="96"/>
        <v>26824.71035803371</v>
      </c>
      <c r="K360" s="641">
        <f t="shared" si="96"/>
        <v>26470.61239378354</v>
      </c>
      <c r="L360" s="641">
        <f t="shared" si="96"/>
        <v>26966.710568537565</v>
      </c>
      <c r="M360" s="641">
        <f t="shared" si="96"/>
        <v>26722.443028846152</v>
      </c>
      <c r="N360" s="641">
        <f t="shared" si="96"/>
        <v>27410.612563631221</v>
      </c>
    </row>
    <row r="361" spans="1:16" ht="9.9499999999999993" customHeight="1" x14ac:dyDescent="0.2">
      <c r="C361" s="641"/>
      <c r="D361" s="641"/>
      <c r="E361" s="641"/>
      <c r="F361" s="641"/>
      <c r="G361" s="641"/>
      <c r="H361" s="641"/>
      <c r="I361" s="641"/>
      <c r="J361" s="641"/>
      <c r="K361" s="641"/>
      <c r="L361" s="641"/>
      <c r="M361" s="641"/>
      <c r="N361" s="641"/>
    </row>
    <row r="362" spans="1:16" ht="9.9499999999999993" customHeight="1" x14ac:dyDescent="0.2">
      <c r="B362" s="127" t="s">
        <v>179</v>
      </c>
      <c r="C362" s="641">
        <f>C356</f>
        <v>39595.599999999999</v>
      </c>
      <c r="D362" s="641">
        <f t="shared" ref="D362:N362" si="97">D356</f>
        <v>39595.599999999999</v>
      </c>
      <c r="E362" s="641">
        <f t="shared" si="97"/>
        <v>39595.599999999999</v>
      </c>
      <c r="F362" s="641">
        <f t="shared" si="97"/>
        <v>39595.599999999999</v>
      </c>
      <c r="G362" s="641">
        <f t="shared" si="97"/>
        <v>39595.599999999999</v>
      </c>
      <c r="H362" s="641">
        <f t="shared" si="97"/>
        <v>39595.599999999999</v>
      </c>
      <c r="I362" s="641">
        <f t="shared" si="97"/>
        <v>39595.599999999999</v>
      </c>
      <c r="J362" s="641">
        <f t="shared" si="97"/>
        <v>39595.599999999999</v>
      </c>
      <c r="K362" s="641">
        <f t="shared" si="97"/>
        <v>39595.599999999999</v>
      </c>
      <c r="L362" s="641">
        <f t="shared" si="97"/>
        <v>39595.599999999999</v>
      </c>
      <c r="M362" s="641">
        <f t="shared" si="97"/>
        <v>39595.599999999999</v>
      </c>
      <c r="N362" s="641">
        <f t="shared" si="97"/>
        <v>39595.599999999999</v>
      </c>
    </row>
    <row r="364" spans="1:16" ht="9.9499999999999993" customHeight="1" x14ac:dyDescent="0.2">
      <c r="B364" s="127" t="s">
        <v>17</v>
      </c>
      <c r="C364" s="641">
        <f t="shared" ref="C364:N364" si="98">C362-C360</f>
        <v>11180.851508990236</v>
      </c>
      <c r="D364" s="641">
        <f t="shared" si="98"/>
        <v>11548.173793566573</v>
      </c>
      <c r="E364" s="641">
        <f t="shared" si="98"/>
        <v>9501.0696257624877</v>
      </c>
      <c r="F364" s="641">
        <f t="shared" si="98"/>
        <v>10055.034142432174</v>
      </c>
      <c r="G364" s="641">
        <f t="shared" si="98"/>
        <v>10806.771923337496</v>
      </c>
      <c r="H364" s="641">
        <f t="shared" si="98"/>
        <v>11312.064760563382</v>
      </c>
      <c r="I364" s="641">
        <f t="shared" si="98"/>
        <v>11935.523158179851</v>
      </c>
      <c r="J364" s="641">
        <f t="shared" si="98"/>
        <v>12770.889641966289</v>
      </c>
      <c r="K364" s="641">
        <f t="shared" si="98"/>
        <v>13124.987606216459</v>
      </c>
      <c r="L364" s="641">
        <f t="shared" si="98"/>
        <v>12628.889431462434</v>
      </c>
      <c r="M364" s="641">
        <f t="shared" si="98"/>
        <v>12873.156971153847</v>
      </c>
      <c r="N364" s="641">
        <f t="shared" si="98"/>
        <v>12184.987436368778</v>
      </c>
      <c r="O364" s="636">
        <f>SUM(C364:N364)</f>
        <v>139922.4</v>
      </c>
    </row>
  </sheetData>
  <mergeCells count="20">
    <mergeCell ref="J226:M226"/>
    <mergeCell ref="N226:O226"/>
    <mergeCell ref="P226:Q226"/>
    <mergeCell ref="P1:Q1"/>
    <mergeCell ref="T1:T2"/>
    <mergeCell ref="N1:O1"/>
    <mergeCell ref="J1:M1"/>
    <mergeCell ref="J298:M298"/>
    <mergeCell ref="N298:O298"/>
    <mergeCell ref="P298:Q298"/>
    <mergeCell ref="T298:T299"/>
    <mergeCell ref="J73:M73"/>
    <mergeCell ref="N73:O73"/>
    <mergeCell ref="P73:Q73"/>
    <mergeCell ref="T73:T74"/>
    <mergeCell ref="T226:T228"/>
    <mergeCell ref="T145:T148"/>
    <mergeCell ref="J145:M145"/>
    <mergeCell ref="N145:O145"/>
    <mergeCell ref="P145:Q145"/>
  </mergeCells>
  <pageMargins left="0.25" right="0.25" top="0.75" bottom="0.75" header="0.3" footer="0.3"/>
  <pageSetup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zoomScaleNormal="100" workbookViewId="0">
      <selection activeCell="E55" sqref="E55"/>
    </sheetView>
  </sheetViews>
  <sheetFormatPr defaultRowHeight="11.25" x14ac:dyDescent="0.2"/>
  <cols>
    <col min="1" max="1" width="16.85546875" style="46" bestFit="1" customWidth="1"/>
    <col min="2" max="3" width="10.85546875" style="46" bestFit="1" customWidth="1"/>
    <col min="4" max="11" width="12.140625" style="46" bestFit="1" customWidth="1"/>
    <col min="12" max="13" width="10.85546875" style="46" bestFit="1" customWidth="1"/>
    <col min="14" max="14" width="13.140625" style="46" bestFit="1" customWidth="1"/>
    <col min="15" max="15" width="12.140625" style="46" bestFit="1" customWidth="1"/>
    <col min="16" max="16" width="6" style="46" bestFit="1" customWidth="1"/>
    <col min="17" max="16384" width="9.140625" style="46"/>
  </cols>
  <sheetData>
    <row r="1" spans="1:14" s="3" customFormat="1" x14ac:dyDescent="0.2">
      <c r="A1" s="754" t="s">
        <v>15</v>
      </c>
      <c r="B1" s="755" t="s">
        <v>191</v>
      </c>
      <c r="C1" s="755" t="s">
        <v>192</v>
      </c>
      <c r="D1" s="755" t="s">
        <v>193</v>
      </c>
      <c r="E1" s="755" t="s">
        <v>194</v>
      </c>
      <c r="F1" s="755" t="s">
        <v>195</v>
      </c>
      <c r="G1" s="755" t="s">
        <v>85</v>
      </c>
      <c r="H1" s="755" t="s">
        <v>80</v>
      </c>
      <c r="I1" s="755" t="s">
        <v>81</v>
      </c>
      <c r="J1" s="755" t="s">
        <v>82</v>
      </c>
      <c r="K1" s="755" t="s">
        <v>83</v>
      </c>
      <c r="L1" s="755" t="s">
        <v>84</v>
      </c>
      <c r="M1" s="755" t="s">
        <v>196</v>
      </c>
      <c r="N1" s="756" t="s">
        <v>16</v>
      </c>
    </row>
    <row r="2" spans="1:14" s="3" customFormat="1" x14ac:dyDescent="0.2">
      <c r="A2" s="757" t="s">
        <v>190</v>
      </c>
      <c r="B2" s="743">
        <f>'Income Est'!C61</f>
        <v>172632.81298073154</v>
      </c>
      <c r="C2" s="743">
        <f>'Income Est'!D61</f>
        <v>250790.73582678806</v>
      </c>
      <c r="D2" s="743">
        <f>'Income Est'!E61</f>
        <v>452993.00291936315</v>
      </c>
      <c r="E2" s="743">
        <f>'Income Est'!F61</f>
        <v>531910.03002787766</v>
      </c>
      <c r="F2" s="743">
        <f>'Income Est'!G61</f>
        <v>515989.89481934032</v>
      </c>
      <c r="G2" s="743">
        <f>'Income Est'!H61</f>
        <v>509466.66978140839</v>
      </c>
      <c r="H2" s="743">
        <f>'Income Est'!I61</f>
        <v>488190.13602221024</v>
      </c>
      <c r="I2" s="743">
        <f>'Income Est'!J61</f>
        <v>430579.70533305203</v>
      </c>
      <c r="J2" s="743">
        <f>'Income Est'!K61</f>
        <v>312422.38494432025</v>
      </c>
      <c r="K2" s="743">
        <f>'Income Est'!L61</f>
        <v>217345.38065552327</v>
      </c>
      <c r="L2" s="743">
        <f>'Income Est'!M61</f>
        <v>99356.475721153853</v>
      </c>
      <c r="M2" s="743">
        <f>'Income Est'!N61</f>
        <v>106167.32796823152</v>
      </c>
      <c r="N2" s="758">
        <f t="shared" ref="N2:N3" si="0">SUM(B2:M2)</f>
        <v>4087844.557</v>
      </c>
    </row>
    <row r="3" spans="1:14" s="3" customFormat="1" x14ac:dyDescent="0.2">
      <c r="A3" s="759" t="s">
        <v>204</v>
      </c>
      <c r="B3" s="744">
        <f>'Income Est'!C134</f>
        <v>114507.2178935104</v>
      </c>
      <c r="C3" s="744">
        <f>'Income Est'!D134</f>
        <v>111040.34493274229</v>
      </c>
      <c r="D3" s="744">
        <f>'Income Est'!E134</f>
        <v>143231.0058551874</v>
      </c>
      <c r="E3" s="744">
        <f>'Income Est'!F134</f>
        <v>128923.95848445749</v>
      </c>
      <c r="F3" s="744">
        <f>'Income Est'!G134</f>
        <v>138072.14749636198</v>
      </c>
      <c r="G3" s="744">
        <f>'Income Est'!H134</f>
        <v>123761.68676633803</v>
      </c>
      <c r="H3" s="744">
        <f>'Income Est'!I134</f>
        <v>141951.36828818673</v>
      </c>
      <c r="I3" s="744">
        <f>'Income Est'!J134</f>
        <v>175859.67471263901</v>
      </c>
      <c r="J3" s="744">
        <f>'Income Est'!K134</f>
        <v>185099.64542677344</v>
      </c>
      <c r="K3" s="744">
        <f>'Income Est'!L134</f>
        <v>147169.9130275721</v>
      </c>
      <c r="L3" s="744">
        <f>'Income Est'!M134</f>
        <v>119331.56991567698</v>
      </c>
      <c r="M3" s="744">
        <f>'Income Est'!N134</f>
        <v>92695.123200554139</v>
      </c>
      <c r="N3" s="760">
        <f t="shared" si="0"/>
        <v>1621643.6560000002</v>
      </c>
    </row>
    <row r="4" spans="1:14" s="165" customFormat="1" x14ac:dyDescent="0.2">
      <c r="A4" s="775" t="s">
        <v>44</v>
      </c>
      <c r="B4" s="745">
        <f>'Income Est'!C218</f>
        <v>10040.071825771631</v>
      </c>
      <c r="C4" s="745">
        <f>'Income Est'!D218</f>
        <v>6817.5776859504131</v>
      </c>
      <c r="D4" s="745">
        <f>'Income Est'!E218</f>
        <v>7548.0324380165293</v>
      </c>
      <c r="E4" s="745">
        <f>'Income Est'!F218</f>
        <v>7304.5475206611573</v>
      </c>
      <c r="F4" s="745">
        <f>'Income Est'!G218</f>
        <v>4944.05</v>
      </c>
      <c r="G4" s="745">
        <f>'Income Est'!H218</f>
        <v>4924.2010204081635</v>
      </c>
      <c r="H4" s="745">
        <f>'Income Est'!I218</f>
        <v>4923.5393877551014</v>
      </c>
      <c r="I4" s="745">
        <f>'Income Est'!J218</f>
        <v>2492.0393877551019</v>
      </c>
      <c r="J4" s="745">
        <f>'Income Est'!K218</f>
        <v>4853.1985410693205</v>
      </c>
      <c r="K4" s="745">
        <f>'Income Est'!L218</f>
        <v>7527.5218257716306</v>
      </c>
      <c r="L4" s="745">
        <f>'Income Est'!M218</f>
        <v>7284.6985410693205</v>
      </c>
      <c r="M4" s="745">
        <f>'Income Est'!N218</f>
        <v>10040.071825771631</v>
      </c>
      <c r="N4" s="776">
        <f>SUM(B4:M4)</f>
        <v>78699.550000000017</v>
      </c>
    </row>
    <row r="5" spans="1:14" s="165" customFormat="1" x14ac:dyDescent="0.2">
      <c r="A5" s="775" t="s">
        <v>75</v>
      </c>
      <c r="B5" s="745">
        <f>'Income Est'!C290</f>
        <v>18508.018867924526</v>
      </c>
      <c r="C5" s="745">
        <f>'Income Est'!D290</f>
        <v>0</v>
      </c>
      <c r="D5" s="745">
        <f>'Income Est'!E290</f>
        <v>0</v>
      </c>
      <c r="E5" s="745">
        <f>'Income Est'!F290</f>
        <v>0</v>
      </c>
      <c r="F5" s="745">
        <f>'Income Est'!G290</f>
        <v>0</v>
      </c>
      <c r="G5" s="745">
        <f>'Income Est'!H290</f>
        <v>6616.3366336633662</v>
      </c>
      <c r="H5" s="745">
        <f>'Income Est'!I290</f>
        <v>26621.315150382961</v>
      </c>
      <c r="I5" s="745">
        <f>'Income Est'!J290</f>
        <v>26621.315150382961</v>
      </c>
      <c r="J5" s="745">
        <f>'Income Est'!K290</f>
        <v>25762.563048757704</v>
      </c>
      <c r="K5" s="745">
        <f>'Income Est'!L290</f>
        <v>25983.10760321315</v>
      </c>
      <c r="L5" s="745">
        <f>'Income Est'!M290</f>
        <v>25762.563048757704</v>
      </c>
      <c r="M5" s="745">
        <f>'Income Est'!N290</f>
        <v>23974.780496917618</v>
      </c>
      <c r="N5" s="776">
        <f>SUM(B5:M5)</f>
        <v>179849.99999999997</v>
      </c>
    </row>
    <row r="6" spans="1:14" s="165" customFormat="1" x14ac:dyDescent="0.2">
      <c r="A6" s="777" t="s">
        <v>45</v>
      </c>
      <c r="B6" s="750">
        <f>'Income Est'!C358</f>
        <v>11448.698491009764</v>
      </c>
      <c r="C6" s="750">
        <f>'Income Est'!D358</f>
        <v>11081.376206433426</v>
      </c>
      <c r="D6" s="750">
        <f>'Income Est'!E358</f>
        <v>13128.48037423751</v>
      </c>
      <c r="E6" s="750">
        <f>'Income Est'!F358</f>
        <v>12574.515857567823</v>
      </c>
      <c r="F6" s="750">
        <f>'Income Est'!G358</f>
        <v>11822.778076662504</v>
      </c>
      <c r="G6" s="750">
        <f>'Income Est'!H358</f>
        <v>11317.485239436617</v>
      </c>
      <c r="H6" s="750">
        <f>'Income Est'!I358</f>
        <v>10694.02684182015</v>
      </c>
      <c r="I6" s="750">
        <f>'Income Est'!J358</f>
        <v>9858.6603580337105</v>
      </c>
      <c r="J6" s="750">
        <f>'Income Est'!K358</f>
        <v>9504.5623937835408</v>
      </c>
      <c r="K6" s="750">
        <f>'Income Est'!L358</f>
        <v>10000.660568537565</v>
      </c>
      <c r="L6" s="750">
        <f>'Income Est'!M358</f>
        <v>9756.3930288461524</v>
      </c>
      <c r="M6" s="750">
        <f>'Income Est'!N358</f>
        <v>10444.56256363122</v>
      </c>
      <c r="N6" s="778">
        <f>SUM(B6:M6)</f>
        <v>131632.19999999998</v>
      </c>
    </row>
    <row r="7" spans="1:14" s="3" customFormat="1" x14ac:dyDescent="0.2">
      <c r="A7" s="761" t="s">
        <v>211</v>
      </c>
      <c r="B7" s="746">
        <f>SUM(B2:B6)</f>
        <v>327136.82005894789</v>
      </c>
      <c r="C7" s="746">
        <f>SUM(C2:C6)</f>
        <v>379730.0346519142</v>
      </c>
      <c r="D7" s="746">
        <f t="shared" ref="D7:M7" si="1">SUM(D2:D6)</f>
        <v>616900.52158680453</v>
      </c>
      <c r="E7" s="746">
        <f t="shared" si="1"/>
        <v>680713.05189056403</v>
      </c>
      <c r="F7" s="746">
        <f t="shared" si="1"/>
        <v>670828.8703923648</v>
      </c>
      <c r="G7" s="746">
        <f t="shared" si="1"/>
        <v>656086.37944125466</v>
      </c>
      <c r="H7" s="746">
        <f t="shared" si="1"/>
        <v>672380.38569035509</v>
      </c>
      <c r="I7" s="746">
        <f t="shared" si="1"/>
        <v>645411.39494186279</v>
      </c>
      <c r="J7" s="746">
        <f t="shared" si="1"/>
        <v>537642.35435470426</v>
      </c>
      <c r="K7" s="746">
        <f t="shared" si="1"/>
        <v>408026.58368061768</v>
      </c>
      <c r="L7" s="746">
        <f t="shared" si="1"/>
        <v>261491.70025550402</v>
      </c>
      <c r="M7" s="746">
        <f t="shared" si="1"/>
        <v>243321.8660551061</v>
      </c>
      <c r="N7" s="762">
        <f>SUM(N2:N6)</f>
        <v>6099669.9630000005</v>
      </c>
    </row>
    <row r="8" spans="1:14" s="3" customFormat="1" x14ac:dyDescent="0.2">
      <c r="A8" s="763"/>
      <c r="B8" s="764"/>
      <c r="C8" s="764"/>
      <c r="D8" s="764"/>
      <c r="E8" s="764"/>
      <c r="F8" s="764"/>
      <c r="G8" s="764"/>
      <c r="H8" s="764"/>
      <c r="I8" s="764"/>
      <c r="J8" s="764"/>
      <c r="K8" s="764"/>
      <c r="L8" s="764"/>
      <c r="M8" s="764"/>
      <c r="N8" s="765"/>
    </row>
    <row r="9" spans="1:14" s="3" customFormat="1" x14ac:dyDescent="0.2">
      <c r="A9" s="766" t="s">
        <v>212</v>
      </c>
      <c r="B9" s="113" t="s">
        <v>191</v>
      </c>
      <c r="C9" s="113" t="s">
        <v>192</v>
      </c>
      <c r="D9" s="113" t="s">
        <v>193</v>
      </c>
      <c r="E9" s="113" t="s">
        <v>194</v>
      </c>
      <c r="F9" s="113" t="s">
        <v>195</v>
      </c>
      <c r="G9" s="113" t="s">
        <v>85</v>
      </c>
      <c r="H9" s="113" t="s">
        <v>80</v>
      </c>
      <c r="I9" s="113" t="s">
        <v>81</v>
      </c>
      <c r="J9" s="113" t="s">
        <v>82</v>
      </c>
      <c r="K9" s="113" t="s">
        <v>83</v>
      </c>
      <c r="L9" s="113" t="s">
        <v>84</v>
      </c>
      <c r="M9" s="113" t="s">
        <v>196</v>
      </c>
      <c r="N9" s="767" t="s">
        <v>16</v>
      </c>
    </row>
    <row r="10" spans="1:14" s="3" customFormat="1" x14ac:dyDescent="0.2">
      <c r="A10" s="757" t="s">
        <v>190</v>
      </c>
      <c r="B10" s="743">
        <f>'Income Est'!C62</f>
        <v>78809.443300000014</v>
      </c>
      <c r="C10" s="743">
        <f>'[1]NCF.Key Data'!D63</f>
        <v>291419.8848267881</v>
      </c>
      <c r="D10" s="743">
        <f>'[1]NCF.Key Data'!E63</f>
        <v>540498.31156936311</v>
      </c>
      <c r="E10" s="743">
        <f>'[1]NCF.Key Data'!F63</f>
        <v>760460.63917787769</v>
      </c>
      <c r="F10" s="743">
        <f>'[1]NCF.Key Data'!G63</f>
        <v>752529.96991934034</v>
      </c>
      <c r="G10" s="743">
        <f>'[1]NCF.Key Data'!H63</f>
        <v>764024.24203140847</v>
      </c>
      <c r="H10" s="743">
        <f>'[1]NCF.Key Data'!I63</f>
        <v>729324.20887221023</v>
      </c>
      <c r="I10" s="743">
        <f>'[1]NCF.Key Data'!J63</f>
        <v>647681.91233305202</v>
      </c>
      <c r="J10" s="743">
        <f>'[1]NCF.Key Data'!K63</f>
        <v>516802.59154432022</v>
      </c>
      <c r="K10" s="743">
        <f>'[1]NCF.Key Data'!L63</f>
        <v>406097.41930552328</v>
      </c>
      <c r="L10" s="743">
        <f>'[1]NCF.Key Data'!M63</f>
        <v>256126.40117115388</v>
      </c>
      <c r="M10" s="743">
        <f>'[1]NCF.Key Data'!N63</f>
        <v>185729.47496823152</v>
      </c>
      <c r="N10" s="758">
        <f t="shared" ref="N10:N11" si="2">SUM(B10:M10)</f>
        <v>5929504.499019268</v>
      </c>
    </row>
    <row r="11" spans="1:14" s="3" customFormat="1" x14ac:dyDescent="0.2">
      <c r="A11" s="612" t="s">
        <v>204</v>
      </c>
      <c r="B11" s="747">
        <f>'[1]NCF.Key Data'!C132</f>
        <v>207521.8805935104</v>
      </c>
      <c r="C11" s="747">
        <f>'[1]NCF.Key Data'!D132</f>
        <v>202095.77863274229</v>
      </c>
      <c r="D11" s="747">
        <f>'[1]NCF.Key Data'!E132</f>
        <v>298969.16645518737</v>
      </c>
      <c r="E11" s="747">
        <f>'[1]NCF.Key Data'!F132</f>
        <v>267531.79433445749</v>
      </c>
      <c r="F11" s="747">
        <f>'[1]NCF.Key Data'!G132</f>
        <v>240080.84524636198</v>
      </c>
      <c r="G11" s="747">
        <f>'[1]NCF.Key Data'!H132</f>
        <v>234130.23956633802</v>
      </c>
      <c r="H11" s="747">
        <f>'[1]NCF.Key Data'!I132</f>
        <v>250681.52133818669</v>
      </c>
      <c r="I11" s="747">
        <f>'[1]NCF.Key Data'!J132</f>
        <v>257175.74766263901</v>
      </c>
      <c r="J11" s="747">
        <f>'[1]NCF.Key Data'!K132</f>
        <v>272018.20442677347</v>
      </c>
      <c r="K11" s="747">
        <f>'[1]NCF.Key Data'!L132</f>
        <v>292417.6790275721</v>
      </c>
      <c r="L11" s="747">
        <f>'[1]NCF.Key Data'!M132</f>
        <v>286906.32246567699</v>
      </c>
      <c r="M11" s="747">
        <f>'[1]NCF.Key Data'!N132</f>
        <v>234950.29125055415</v>
      </c>
      <c r="N11" s="760">
        <f t="shared" si="2"/>
        <v>3044479.4709999999</v>
      </c>
    </row>
    <row r="12" spans="1:14" s="165" customFormat="1" x14ac:dyDescent="0.2">
      <c r="A12" s="775" t="s">
        <v>44</v>
      </c>
      <c r="B12" s="745">
        <f>'Income Est'!C219</f>
        <v>13731.462</v>
      </c>
      <c r="C12" s="745">
        <f>'Income Est'!D219</f>
        <v>19834.333999999999</v>
      </c>
      <c r="D12" s="745">
        <f>'Income Est'!E219</f>
        <v>23648.628999999997</v>
      </c>
      <c r="E12" s="745">
        <f>'Income Est'!F219</f>
        <v>19834.333999999999</v>
      </c>
      <c r="F12" s="745">
        <f>'Income Est'!G219</f>
        <v>12205.743999999999</v>
      </c>
      <c r="G12" s="745">
        <f>'Income Est'!H219</f>
        <v>8772.8784999999989</v>
      </c>
      <c r="H12" s="745">
        <f>'Income Est'!I219</f>
        <v>6865.7309999999989</v>
      </c>
      <c r="I12" s="745">
        <f>'Income Est'!J219</f>
        <v>6102.8719999999994</v>
      </c>
      <c r="J12" s="745">
        <f>'Income Est'!K219</f>
        <v>7628.59</v>
      </c>
      <c r="K12" s="745">
        <f>'Income Est'!L219</f>
        <v>8772.8784999999989</v>
      </c>
      <c r="L12" s="745">
        <f>'Income Est'!M219</f>
        <v>12205.743999999999</v>
      </c>
      <c r="M12" s="745">
        <f>'Income Est'!N219</f>
        <v>12968.602999999999</v>
      </c>
      <c r="N12" s="776">
        <f>SUM(B12:M12)</f>
        <v>152571.79999999999</v>
      </c>
    </row>
    <row r="13" spans="1:14" s="165" customFormat="1" x14ac:dyDescent="0.2">
      <c r="A13" s="775" t="s">
        <v>75</v>
      </c>
      <c r="B13" s="745">
        <f>'Income Est'!C291</f>
        <v>55800</v>
      </c>
      <c r="C13" s="745">
        <f>'Income Est'!D291</f>
        <v>28147.499999999996</v>
      </c>
      <c r="D13" s="745">
        <f>'Income Est'!E291</f>
        <v>5467.4999999999991</v>
      </c>
      <c r="E13" s="745">
        <f>'Income Est'!F291</f>
        <v>0</v>
      </c>
      <c r="F13" s="745">
        <f>'Income Est'!G291</f>
        <v>0</v>
      </c>
      <c r="G13" s="745">
        <f>'Income Est'!H291</f>
        <v>0</v>
      </c>
      <c r="H13" s="745">
        <f>'Income Est'!I291</f>
        <v>0</v>
      </c>
      <c r="I13" s="745">
        <f>'Income Est'!J291</f>
        <v>0</v>
      </c>
      <c r="J13" s="745">
        <f>'Income Est'!K291</f>
        <v>0</v>
      </c>
      <c r="K13" s="745">
        <f>'Income Est'!L291</f>
        <v>0</v>
      </c>
      <c r="L13" s="745">
        <f>'Income Est'!M291</f>
        <v>11880.000000000002</v>
      </c>
      <c r="M13" s="745">
        <f>'Income Est'!N291</f>
        <v>45855</v>
      </c>
      <c r="N13" s="776">
        <f>SUM(B13:M13)</f>
        <v>147150</v>
      </c>
    </row>
    <row r="14" spans="1:14" s="165" customFormat="1" x14ac:dyDescent="0.2">
      <c r="A14" s="777" t="s">
        <v>45</v>
      </c>
      <c r="B14" s="750">
        <f>'Income Est'!C359</f>
        <v>16966.05</v>
      </c>
      <c r="C14" s="750">
        <f>'Income Est'!D359</f>
        <v>16966.05</v>
      </c>
      <c r="D14" s="750">
        <f>'Income Est'!E359</f>
        <v>16966.05</v>
      </c>
      <c r="E14" s="750">
        <f>'Income Est'!F359</f>
        <v>16966.05</v>
      </c>
      <c r="F14" s="750">
        <f>'Income Est'!G359</f>
        <v>16966.05</v>
      </c>
      <c r="G14" s="750">
        <f>'Income Est'!H359</f>
        <v>16966.05</v>
      </c>
      <c r="H14" s="750">
        <f>'Income Est'!I359</f>
        <v>16966.05</v>
      </c>
      <c r="I14" s="750">
        <f>'Income Est'!J359</f>
        <v>16966.05</v>
      </c>
      <c r="J14" s="750">
        <f>'Income Est'!K359</f>
        <v>16966.05</v>
      </c>
      <c r="K14" s="750">
        <f>'Income Est'!L359</f>
        <v>16966.05</v>
      </c>
      <c r="L14" s="750">
        <f>'Income Est'!M359</f>
        <v>16966.05</v>
      </c>
      <c r="M14" s="750">
        <f>'Income Est'!N359</f>
        <v>16966.05</v>
      </c>
      <c r="N14" s="778">
        <f>SUM(B14:M14)</f>
        <v>203592.59999999995</v>
      </c>
    </row>
    <row r="15" spans="1:14" s="3" customFormat="1" x14ac:dyDescent="0.2">
      <c r="A15" s="761" t="s">
        <v>211</v>
      </c>
      <c r="B15" s="746">
        <f>SUM(B10:B14)</f>
        <v>372828.83589351038</v>
      </c>
      <c r="C15" s="746">
        <f t="shared" ref="C15:M15" si="3">SUM(C10:C14)</f>
        <v>558463.54745953041</v>
      </c>
      <c r="D15" s="746">
        <f t="shared" si="3"/>
        <v>885549.65702455048</v>
      </c>
      <c r="E15" s="746">
        <f t="shared" si="3"/>
        <v>1064792.8175123353</v>
      </c>
      <c r="F15" s="746">
        <f t="shared" si="3"/>
        <v>1021782.6091657022</v>
      </c>
      <c r="G15" s="746">
        <f t="shared" si="3"/>
        <v>1023893.4100977465</v>
      </c>
      <c r="H15" s="746">
        <f t="shared" si="3"/>
        <v>1003837.511210397</v>
      </c>
      <c r="I15" s="746">
        <f t="shared" si="3"/>
        <v>927926.58199569106</v>
      </c>
      <c r="J15" s="746">
        <f t="shared" si="3"/>
        <v>813415.43597109371</v>
      </c>
      <c r="K15" s="746">
        <f t="shared" si="3"/>
        <v>724254.02683309547</v>
      </c>
      <c r="L15" s="746">
        <f t="shared" si="3"/>
        <v>584084.51763683092</v>
      </c>
      <c r="M15" s="746">
        <f t="shared" si="3"/>
        <v>496469.41921878565</v>
      </c>
      <c r="N15" s="762">
        <f>SUM(N10:N14)</f>
        <v>9477298.3700192682</v>
      </c>
    </row>
    <row r="16" spans="1:14" s="3" customFormat="1" x14ac:dyDescent="0.2">
      <c r="A16" s="763"/>
      <c r="B16" s="764"/>
      <c r="C16" s="764"/>
      <c r="D16" s="764"/>
      <c r="E16" s="764"/>
      <c r="F16" s="764"/>
      <c r="G16" s="764"/>
      <c r="H16" s="764"/>
      <c r="I16" s="764"/>
      <c r="J16" s="764"/>
      <c r="K16" s="764"/>
      <c r="L16" s="764"/>
      <c r="M16" s="764"/>
      <c r="N16" s="765"/>
    </row>
    <row r="17" spans="1:14" s="3" customFormat="1" x14ac:dyDescent="0.2">
      <c r="A17" s="766" t="s">
        <v>217</v>
      </c>
      <c r="B17" s="113" t="s">
        <v>191</v>
      </c>
      <c r="C17" s="113" t="s">
        <v>192</v>
      </c>
      <c r="D17" s="113" t="s">
        <v>193</v>
      </c>
      <c r="E17" s="113" t="s">
        <v>194</v>
      </c>
      <c r="F17" s="113" t="s">
        <v>195</v>
      </c>
      <c r="G17" s="113" t="s">
        <v>85</v>
      </c>
      <c r="H17" s="113" t="s">
        <v>80</v>
      </c>
      <c r="I17" s="113" t="s">
        <v>81</v>
      </c>
      <c r="J17" s="113" t="s">
        <v>82</v>
      </c>
      <c r="K17" s="113" t="s">
        <v>83</v>
      </c>
      <c r="L17" s="113" t="s">
        <v>84</v>
      </c>
      <c r="M17" s="113" t="s">
        <v>196</v>
      </c>
      <c r="N17" s="767" t="s">
        <v>16</v>
      </c>
    </row>
    <row r="18" spans="1:14" s="3" customFormat="1" x14ac:dyDescent="0.2">
      <c r="A18" s="757" t="s">
        <v>190</v>
      </c>
      <c r="B18" s="743">
        <f t="shared" ref="B18:M18" si="4">B10+B2</f>
        <v>251442.25628073156</v>
      </c>
      <c r="C18" s="743">
        <f t="shared" si="4"/>
        <v>542210.62065357622</v>
      </c>
      <c r="D18" s="743">
        <f t="shared" si="4"/>
        <v>993491.3144887262</v>
      </c>
      <c r="E18" s="743">
        <f t="shared" si="4"/>
        <v>1292370.6692057555</v>
      </c>
      <c r="F18" s="743">
        <f t="shared" si="4"/>
        <v>1268519.8647386807</v>
      </c>
      <c r="G18" s="743">
        <f t="shared" si="4"/>
        <v>1273490.9118128167</v>
      </c>
      <c r="H18" s="743">
        <f t="shared" si="4"/>
        <v>1217514.3448944204</v>
      </c>
      <c r="I18" s="743">
        <f t="shared" si="4"/>
        <v>1078261.6176661041</v>
      </c>
      <c r="J18" s="743">
        <f t="shared" si="4"/>
        <v>829224.97648864053</v>
      </c>
      <c r="K18" s="743">
        <f t="shared" si="4"/>
        <v>623442.79996104655</v>
      </c>
      <c r="L18" s="743">
        <f t="shared" si="4"/>
        <v>355482.87689230772</v>
      </c>
      <c r="M18" s="743">
        <f t="shared" si="4"/>
        <v>291896.80293646303</v>
      </c>
      <c r="N18" s="758">
        <f t="shared" ref="N18:N19" si="5">SUM(B18:M18)</f>
        <v>10017349.056019269</v>
      </c>
    </row>
    <row r="19" spans="1:14" s="3" customFormat="1" x14ac:dyDescent="0.2">
      <c r="A19" s="612" t="s">
        <v>204</v>
      </c>
      <c r="B19" s="747">
        <f t="shared" ref="B19:M19" si="6">B11+B3</f>
        <v>322029.09848702082</v>
      </c>
      <c r="C19" s="747">
        <f t="shared" si="6"/>
        <v>313136.1235654846</v>
      </c>
      <c r="D19" s="747">
        <f t="shared" si="6"/>
        <v>442200.17231037479</v>
      </c>
      <c r="E19" s="747">
        <f t="shared" si="6"/>
        <v>396455.75281891495</v>
      </c>
      <c r="F19" s="747">
        <f t="shared" si="6"/>
        <v>378152.99274272396</v>
      </c>
      <c r="G19" s="747">
        <f t="shared" si="6"/>
        <v>357891.92633267603</v>
      </c>
      <c r="H19" s="747">
        <f t="shared" si="6"/>
        <v>392632.88962637342</v>
      </c>
      <c r="I19" s="747">
        <f t="shared" si="6"/>
        <v>433035.42237527802</v>
      </c>
      <c r="J19" s="747">
        <f t="shared" si="6"/>
        <v>457117.84985354694</v>
      </c>
      <c r="K19" s="747">
        <f t="shared" si="6"/>
        <v>439587.5920551442</v>
      </c>
      <c r="L19" s="747">
        <f t="shared" si="6"/>
        <v>406237.892381354</v>
      </c>
      <c r="M19" s="747">
        <f t="shared" si="6"/>
        <v>327645.41445110831</v>
      </c>
      <c r="N19" s="760">
        <f t="shared" si="5"/>
        <v>4666123.1270000003</v>
      </c>
    </row>
    <row r="20" spans="1:14" s="165" customFormat="1" x14ac:dyDescent="0.2">
      <c r="A20" s="775" t="s">
        <v>44</v>
      </c>
      <c r="B20" s="745">
        <f t="shared" ref="B20:M20" si="7">B12+B4</f>
        <v>23771.533825771628</v>
      </c>
      <c r="C20" s="745">
        <f t="shared" si="7"/>
        <v>26651.911685950414</v>
      </c>
      <c r="D20" s="745">
        <f t="shared" si="7"/>
        <v>31196.661438016527</v>
      </c>
      <c r="E20" s="745">
        <f t="shared" si="7"/>
        <v>27138.881520661154</v>
      </c>
      <c r="F20" s="745">
        <f t="shared" si="7"/>
        <v>17149.793999999998</v>
      </c>
      <c r="G20" s="745">
        <f t="shared" si="7"/>
        <v>13697.079520408162</v>
      </c>
      <c r="H20" s="745">
        <f t="shared" si="7"/>
        <v>11789.270387755099</v>
      </c>
      <c r="I20" s="745">
        <f t="shared" si="7"/>
        <v>8594.9113877551008</v>
      </c>
      <c r="J20" s="745">
        <f t="shared" si="7"/>
        <v>12481.78854106932</v>
      </c>
      <c r="K20" s="745">
        <f t="shared" si="7"/>
        <v>16300.400325771629</v>
      </c>
      <c r="L20" s="745">
        <f t="shared" si="7"/>
        <v>19490.442541069318</v>
      </c>
      <c r="M20" s="745">
        <f t="shared" si="7"/>
        <v>23008.674825771632</v>
      </c>
      <c r="N20" s="776">
        <f>SUM(B20:M20)</f>
        <v>231271.34999999995</v>
      </c>
    </row>
    <row r="21" spans="1:14" s="165" customFormat="1" x14ac:dyDescent="0.2">
      <c r="A21" s="775" t="s">
        <v>75</v>
      </c>
      <c r="B21" s="745">
        <f t="shared" ref="B21:M21" si="8">B13+B5</f>
        <v>74308.018867924518</v>
      </c>
      <c r="C21" s="745">
        <f t="shared" si="8"/>
        <v>28147.499999999996</v>
      </c>
      <c r="D21" s="745">
        <f t="shared" si="8"/>
        <v>5467.4999999999991</v>
      </c>
      <c r="E21" s="745">
        <f t="shared" si="8"/>
        <v>0</v>
      </c>
      <c r="F21" s="745">
        <f t="shared" si="8"/>
        <v>0</v>
      </c>
      <c r="G21" s="745">
        <f t="shared" si="8"/>
        <v>6616.3366336633662</v>
      </c>
      <c r="H21" s="745">
        <f t="shared" si="8"/>
        <v>26621.315150382961</v>
      </c>
      <c r="I21" s="745">
        <f t="shared" si="8"/>
        <v>26621.315150382961</v>
      </c>
      <c r="J21" s="745">
        <f t="shared" si="8"/>
        <v>25762.563048757704</v>
      </c>
      <c r="K21" s="745">
        <f t="shared" si="8"/>
        <v>25983.10760321315</v>
      </c>
      <c r="L21" s="745">
        <f t="shared" si="8"/>
        <v>37642.563048757707</v>
      </c>
      <c r="M21" s="745">
        <f t="shared" si="8"/>
        <v>69829.780496917621</v>
      </c>
      <c r="N21" s="776">
        <f>SUM(B21:M21)</f>
        <v>326999.99999999994</v>
      </c>
    </row>
    <row r="22" spans="1:14" s="165" customFormat="1" x14ac:dyDescent="0.2">
      <c r="A22" s="777" t="s">
        <v>45</v>
      </c>
      <c r="B22" s="750">
        <f>B6+B14</f>
        <v>28414.748491009763</v>
      </c>
      <c r="C22" s="750">
        <f t="shared" ref="C22:M22" si="9">C6+C14</f>
        <v>28047.426206433425</v>
      </c>
      <c r="D22" s="750">
        <f t="shared" si="9"/>
        <v>30094.530374237511</v>
      </c>
      <c r="E22" s="750">
        <f t="shared" si="9"/>
        <v>29540.565857567824</v>
      </c>
      <c r="F22" s="750">
        <f t="shared" si="9"/>
        <v>28788.828076662503</v>
      </c>
      <c r="G22" s="750">
        <f t="shared" si="9"/>
        <v>28283.535239436616</v>
      </c>
      <c r="H22" s="750">
        <f t="shared" si="9"/>
        <v>27660.076841820148</v>
      </c>
      <c r="I22" s="750">
        <f t="shared" si="9"/>
        <v>26824.71035803371</v>
      </c>
      <c r="J22" s="750">
        <f t="shared" si="9"/>
        <v>26470.61239378354</v>
      </c>
      <c r="K22" s="750">
        <f t="shared" si="9"/>
        <v>26966.710568537565</v>
      </c>
      <c r="L22" s="750">
        <f t="shared" si="9"/>
        <v>26722.443028846152</v>
      </c>
      <c r="M22" s="750">
        <f t="shared" si="9"/>
        <v>27410.612563631221</v>
      </c>
      <c r="N22" s="778">
        <f>SUM(B22:M22)</f>
        <v>335224.8</v>
      </c>
    </row>
    <row r="23" spans="1:14" s="3" customFormat="1" x14ac:dyDescent="0.2">
      <c r="A23" s="761" t="s">
        <v>214</v>
      </c>
      <c r="B23" s="746">
        <f>SUM(B18:B22)</f>
        <v>699965.65595245839</v>
      </c>
      <c r="C23" s="746">
        <f t="shared" ref="C23:M23" si="10">SUM(C18:C22)</f>
        <v>938193.58211144456</v>
      </c>
      <c r="D23" s="746">
        <f t="shared" si="10"/>
        <v>1502450.1786113549</v>
      </c>
      <c r="E23" s="746">
        <f t="shared" si="10"/>
        <v>1745505.8694028994</v>
      </c>
      <c r="F23" s="746">
        <f t="shared" si="10"/>
        <v>1692611.4795580672</v>
      </c>
      <c r="G23" s="746">
        <f t="shared" si="10"/>
        <v>1679979.789539001</v>
      </c>
      <c r="H23" s="746">
        <f t="shared" si="10"/>
        <v>1676217.8969007521</v>
      </c>
      <c r="I23" s="746">
        <f t="shared" si="10"/>
        <v>1573337.9769375538</v>
      </c>
      <c r="J23" s="746">
        <f t="shared" si="10"/>
        <v>1351057.7903257979</v>
      </c>
      <c r="K23" s="746">
        <f t="shared" si="10"/>
        <v>1132280.610513713</v>
      </c>
      <c r="L23" s="746">
        <f t="shared" si="10"/>
        <v>845576.21789233503</v>
      </c>
      <c r="M23" s="746">
        <f t="shared" si="10"/>
        <v>739791.28527389187</v>
      </c>
      <c r="N23" s="762">
        <f>SUM(N18:N22)</f>
        <v>15576968.33301927</v>
      </c>
    </row>
    <row r="24" spans="1:14" x14ac:dyDescent="0.2">
      <c r="A24" s="768"/>
      <c r="B24" s="510"/>
      <c r="C24" s="510"/>
      <c r="D24" s="510"/>
      <c r="E24" s="510"/>
      <c r="F24" s="510"/>
      <c r="G24" s="510"/>
      <c r="H24" s="510"/>
      <c r="I24" s="510"/>
      <c r="J24" s="510"/>
      <c r="K24" s="510"/>
      <c r="L24" s="510"/>
      <c r="M24" s="510"/>
      <c r="N24" s="769"/>
    </row>
    <row r="25" spans="1:14" x14ac:dyDescent="0.2">
      <c r="A25" s="766" t="s">
        <v>179</v>
      </c>
      <c r="B25" s="113" t="s">
        <v>191</v>
      </c>
      <c r="C25" s="113" t="s">
        <v>192</v>
      </c>
      <c r="D25" s="113" t="s">
        <v>193</v>
      </c>
      <c r="E25" s="113" t="s">
        <v>194</v>
      </c>
      <c r="F25" s="113" t="s">
        <v>195</v>
      </c>
      <c r="G25" s="113" t="s">
        <v>85</v>
      </c>
      <c r="H25" s="113" t="s">
        <v>80</v>
      </c>
      <c r="I25" s="113" t="s">
        <v>81</v>
      </c>
      <c r="J25" s="113" t="s">
        <v>82</v>
      </c>
      <c r="K25" s="113" t="s">
        <v>83</v>
      </c>
      <c r="L25" s="113" t="s">
        <v>84</v>
      </c>
      <c r="M25" s="113" t="s">
        <v>196</v>
      </c>
      <c r="N25" s="767" t="s">
        <v>16</v>
      </c>
    </row>
    <row r="26" spans="1:14" x14ac:dyDescent="0.2">
      <c r="A26" s="757" t="s">
        <v>190</v>
      </c>
      <c r="B26" s="743">
        <f>'[1]NCF.Key Data'!C66</f>
        <v>0</v>
      </c>
      <c r="C26" s="743">
        <f>'[1]NCF.Key Data'!D66</f>
        <v>0</v>
      </c>
      <c r="D26" s="743">
        <f>'[1]NCF.Key Data'!E66</f>
        <v>0</v>
      </c>
      <c r="E26" s="743">
        <f>'[1]NCF.Key Data'!F66</f>
        <v>0</v>
      </c>
      <c r="F26" s="743">
        <f>'[1]NCF.Key Data'!G66</f>
        <v>0</v>
      </c>
      <c r="G26" s="743">
        <f>'[1]NCF.Key Data'!H66</f>
        <v>0</v>
      </c>
      <c r="H26" s="743">
        <f>'[1]NCF.Key Data'!I66</f>
        <v>0</v>
      </c>
      <c r="I26" s="743">
        <f>'[1]NCF.Key Data'!J66</f>
        <v>0</v>
      </c>
      <c r="J26" s="743">
        <f>'[1]NCF.Key Data'!K66</f>
        <v>0</v>
      </c>
      <c r="K26" s="743">
        <f>'[1]NCF.Key Data'!L66</f>
        <v>0</v>
      </c>
      <c r="L26" s="743">
        <f>'[1]NCF.Key Data'!M66</f>
        <v>0</v>
      </c>
      <c r="M26" s="743">
        <f>'[1]NCF.Key Data'!N66</f>
        <v>0</v>
      </c>
      <c r="N26" s="758">
        <f t="shared" ref="N26:N27" si="11">SUM(B26:M26)</f>
        <v>0</v>
      </c>
    </row>
    <row r="27" spans="1:14" x14ac:dyDescent="0.2">
      <c r="A27" s="612" t="s">
        <v>204</v>
      </c>
      <c r="B27" s="747">
        <f>'[1]NCF.Key Data'!C135</f>
        <v>0</v>
      </c>
      <c r="C27" s="747">
        <f>'[1]NCF.Key Data'!D135</f>
        <v>0</v>
      </c>
      <c r="D27" s="747">
        <f>'[1]NCF.Key Data'!E135</f>
        <v>0</v>
      </c>
      <c r="E27" s="747">
        <f>'[1]NCF.Key Data'!F135</f>
        <v>0</v>
      </c>
      <c r="F27" s="747">
        <f>'[1]NCF.Key Data'!G135</f>
        <v>0</v>
      </c>
      <c r="G27" s="747">
        <f>'[1]NCF.Key Data'!H135</f>
        <v>0</v>
      </c>
      <c r="H27" s="747">
        <f>'[1]NCF.Key Data'!I135</f>
        <v>0</v>
      </c>
      <c r="I27" s="747">
        <f>'[1]NCF.Key Data'!J135</f>
        <v>0</v>
      </c>
      <c r="J27" s="747">
        <f>'[1]NCF.Key Data'!K135</f>
        <v>0</v>
      </c>
      <c r="K27" s="747">
        <f>'[1]NCF.Key Data'!L135</f>
        <v>0</v>
      </c>
      <c r="L27" s="747">
        <f>'[1]NCF.Key Data'!M135</f>
        <v>0</v>
      </c>
      <c r="M27" s="747">
        <f>'[1]NCF.Key Data'!N135</f>
        <v>0</v>
      </c>
      <c r="N27" s="760">
        <f t="shared" si="11"/>
        <v>0</v>
      </c>
    </row>
    <row r="28" spans="1:14" s="165" customFormat="1" x14ac:dyDescent="0.2">
      <c r="A28" s="775" t="s">
        <v>44</v>
      </c>
      <c r="B28" s="745">
        <f>'Income Est'!C222</f>
        <v>31900.000000000004</v>
      </c>
      <c r="C28" s="745">
        <f>'Income Est'!D222</f>
        <v>45677.5</v>
      </c>
      <c r="D28" s="745">
        <f>'Income Est'!E222</f>
        <v>54120</v>
      </c>
      <c r="E28" s="745">
        <f>'Income Est'!F222</f>
        <v>44440</v>
      </c>
      <c r="F28" s="745">
        <f>'Income Est'!G222</f>
        <v>27032.5</v>
      </c>
      <c r="G28" s="745">
        <f>'Income Est'!H222</f>
        <v>19607.5</v>
      </c>
      <c r="H28" s="745">
        <f>'Income Est'!I222</f>
        <v>17077.5</v>
      </c>
      <c r="I28" s="745">
        <f>'Income Est'!J222</f>
        <v>16720.000000000004</v>
      </c>
      <c r="J28" s="745">
        <f>'Income Est'!K222</f>
        <v>20900.000000000004</v>
      </c>
      <c r="K28" s="745">
        <f>'Income Est'!L222</f>
        <v>24035.000000000004</v>
      </c>
      <c r="L28" s="745">
        <f>'Income Est'!M222</f>
        <v>32450.000000000007</v>
      </c>
      <c r="M28" s="745">
        <f>'Income Est'!N222</f>
        <v>31790.000000000004</v>
      </c>
      <c r="N28" s="776">
        <f>SUM(B28:M28)</f>
        <v>365750</v>
      </c>
    </row>
    <row r="29" spans="1:14" s="165" customFormat="1" x14ac:dyDescent="0.2">
      <c r="A29" s="775" t="s">
        <v>75</v>
      </c>
      <c r="B29" s="745">
        <f>'Income Est'!C294</f>
        <v>131950</v>
      </c>
      <c r="C29" s="745">
        <f>'Income Est'!D294</f>
        <v>247520</v>
      </c>
      <c r="D29" s="745">
        <f>'Income Est'!E294</f>
        <v>156975</v>
      </c>
      <c r="E29" s="745">
        <f>'Income Est'!F294</f>
        <v>36855</v>
      </c>
      <c r="F29" s="745">
        <f>'Income Est'!G294</f>
        <v>0</v>
      </c>
      <c r="G29" s="745">
        <f>'Income Est'!H294</f>
        <v>0</v>
      </c>
      <c r="H29" s="745">
        <f>'Income Est'!I294</f>
        <v>0</v>
      </c>
      <c r="I29" s="745">
        <f>'Income Est'!J294</f>
        <v>0</v>
      </c>
      <c r="J29" s="745">
        <f>'Income Est'!K294</f>
        <v>0</v>
      </c>
      <c r="K29" s="745">
        <f>'Income Est'!L294</f>
        <v>0</v>
      </c>
      <c r="L29" s="745">
        <f>'Income Est'!M294</f>
        <v>0</v>
      </c>
      <c r="M29" s="745">
        <f>'Income Est'!N294</f>
        <v>21840</v>
      </c>
      <c r="N29" s="776">
        <f>SUM(B29:M29)</f>
        <v>595140</v>
      </c>
    </row>
    <row r="30" spans="1:14" s="165" customFormat="1" x14ac:dyDescent="0.2">
      <c r="A30" s="777" t="s">
        <v>45</v>
      </c>
      <c r="B30" s="750">
        <f>'Income Est'!C362</f>
        <v>39595.599999999999</v>
      </c>
      <c r="C30" s="750">
        <f>'Income Est'!D362</f>
        <v>39595.599999999999</v>
      </c>
      <c r="D30" s="750">
        <f>'Income Est'!E362</f>
        <v>39595.599999999999</v>
      </c>
      <c r="E30" s="750">
        <f>'Income Est'!F362</f>
        <v>39595.599999999999</v>
      </c>
      <c r="F30" s="750">
        <f>'Income Est'!G362</f>
        <v>39595.599999999999</v>
      </c>
      <c r="G30" s="750">
        <f>'Income Est'!H362</f>
        <v>39595.599999999999</v>
      </c>
      <c r="H30" s="750">
        <f>'Income Est'!I362</f>
        <v>39595.599999999999</v>
      </c>
      <c r="I30" s="750">
        <f>'Income Est'!J362</f>
        <v>39595.599999999999</v>
      </c>
      <c r="J30" s="750">
        <f>'Income Est'!K362</f>
        <v>39595.599999999999</v>
      </c>
      <c r="K30" s="750">
        <f>'Income Est'!L362</f>
        <v>39595.599999999999</v>
      </c>
      <c r="L30" s="750">
        <f>'Income Est'!M362</f>
        <v>39595.599999999999</v>
      </c>
      <c r="M30" s="750">
        <f>'Income Est'!N362</f>
        <v>39595.599999999999</v>
      </c>
      <c r="N30" s="778">
        <f>SUM(B30:M30)</f>
        <v>475147.1999999999</v>
      </c>
    </row>
    <row r="31" spans="1:14" x14ac:dyDescent="0.2">
      <c r="A31" s="770" t="s">
        <v>211</v>
      </c>
      <c r="B31" s="748">
        <f>SUM(B26:B30)</f>
        <v>203445.6</v>
      </c>
      <c r="C31" s="748">
        <f t="shared" ref="C31:M31" si="12">SUM(C26:C30)</f>
        <v>332793.09999999998</v>
      </c>
      <c r="D31" s="748">
        <f t="shared" si="12"/>
        <v>250690.6</v>
      </c>
      <c r="E31" s="748">
        <f t="shared" si="12"/>
        <v>120890.6</v>
      </c>
      <c r="F31" s="748">
        <f t="shared" si="12"/>
        <v>66628.100000000006</v>
      </c>
      <c r="G31" s="748">
        <f t="shared" si="12"/>
        <v>59203.1</v>
      </c>
      <c r="H31" s="748">
        <f t="shared" si="12"/>
        <v>56673.1</v>
      </c>
      <c r="I31" s="748">
        <f t="shared" si="12"/>
        <v>56315.600000000006</v>
      </c>
      <c r="J31" s="748">
        <f t="shared" si="12"/>
        <v>60495.600000000006</v>
      </c>
      <c r="K31" s="748">
        <f t="shared" si="12"/>
        <v>63630.600000000006</v>
      </c>
      <c r="L31" s="748">
        <f t="shared" si="12"/>
        <v>72045.600000000006</v>
      </c>
      <c r="M31" s="748">
        <f t="shared" si="12"/>
        <v>93225.600000000006</v>
      </c>
      <c r="N31" s="771">
        <f>SUM(N26:N30)</f>
        <v>1436037.2</v>
      </c>
    </row>
    <row r="32" spans="1:14" x14ac:dyDescent="0.2">
      <c r="A32" s="768"/>
      <c r="B32" s="510"/>
      <c r="C32" s="510"/>
      <c r="D32" s="510"/>
      <c r="E32" s="510"/>
      <c r="F32" s="510"/>
      <c r="G32" s="510"/>
      <c r="H32" s="510"/>
      <c r="I32" s="510"/>
      <c r="J32" s="510"/>
      <c r="K32" s="510"/>
      <c r="L32" s="510"/>
      <c r="M32" s="510"/>
      <c r="N32" s="769"/>
    </row>
    <row r="33" spans="1:16" x14ac:dyDescent="0.2">
      <c r="A33" s="766" t="s">
        <v>215</v>
      </c>
      <c r="B33" s="113" t="s">
        <v>191</v>
      </c>
      <c r="C33" s="113" t="s">
        <v>192</v>
      </c>
      <c r="D33" s="113" t="s">
        <v>193</v>
      </c>
      <c r="E33" s="113" t="s">
        <v>194</v>
      </c>
      <c r="F33" s="113" t="s">
        <v>195</v>
      </c>
      <c r="G33" s="113" t="s">
        <v>85</v>
      </c>
      <c r="H33" s="113" t="s">
        <v>80</v>
      </c>
      <c r="I33" s="113" t="s">
        <v>81</v>
      </c>
      <c r="J33" s="113" t="s">
        <v>82</v>
      </c>
      <c r="K33" s="113" t="s">
        <v>83</v>
      </c>
      <c r="L33" s="113" t="s">
        <v>84</v>
      </c>
      <c r="M33" s="113" t="s">
        <v>196</v>
      </c>
      <c r="N33" s="767" t="s">
        <v>16</v>
      </c>
    </row>
    <row r="34" spans="1:16" x14ac:dyDescent="0.2">
      <c r="A34" s="757" t="s">
        <v>190</v>
      </c>
      <c r="B34" s="743">
        <f t="shared" ref="B34:M34" si="13">B26-B18</f>
        <v>-251442.25628073156</v>
      </c>
      <c r="C34" s="743">
        <f t="shared" si="13"/>
        <v>-542210.62065357622</v>
      </c>
      <c r="D34" s="743">
        <f t="shared" si="13"/>
        <v>-993491.3144887262</v>
      </c>
      <c r="E34" s="743">
        <f t="shared" si="13"/>
        <v>-1292370.6692057555</v>
      </c>
      <c r="F34" s="743">
        <f t="shared" si="13"/>
        <v>-1268519.8647386807</v>
      </c>
      <c r="G34" s="743">
        <f t="shared" si="13"/>
        <v>-1273490.9118128167</v>
      </c>
      <c r="H34" s="743">
        <f t="shared" si="13"/>
        <v>-1217514.3448944204</v>
      </c>
      <c r="I34" s="743">
        <f t="shared" si="13"/>
        <v>-1078261.6176661041</v>
      </c>
      <c r="J34" s="743">
        <f t="shared" si="13"/>
        <v>-829224.97648864053</v>
      </c>
      <c r="K34" s="743">
        <f t="shared" si="13"/>
        <v>-623442.79996104655</v>
      </c>
      <c r="L34" s="743">
        <f t="shared" si="13"/>
        <v>-355482.87689230772</v>
      </c>
      <c r="M34" s="743">
        <f t="shared" si="13"/>
        <v>-291896.80293646303</v>
      </c>
      <c r="N34" s="758">
        <f t="shared" ref="N34:N35" si="14">SUM(B34:M34)</f>
        <v>-10017349.056019269</v>
      </c>
    </row>
    <row r="35" spans="1:16" x14ac:dyDescent="0.2">
      <c r="A35" s="612" t="s">
        <v>204</v>
      </c>
      <c r="B35" s="747">
        <f t="shared" ref="B35:M35" si="15">B27-B19</f>
        <v>-322029.09848702082</v>
      </c>
      <c r="C35" s="747">
        <f t="shared" si="15"/>
        <v>-313136.1235654846</v>
      </c>
      <c r="D35" s="747">
        <f t="shared" si="15"/>
        <v>-442200.17231037479</v>
      </c>
      <c r="E35" s="747">
        <f t="shared" si="15"/>
        <v>-396455.75281891495</v>
      </c>
      <c r="F35" s="747">
        <f t="shared" si="15"/>
        <v>-378152.99274272396</v>
      </c>
      <c r="G35" s="747">
        <f t="shared" si="15"/>
        <v>-357891.92633267603</v>
      </c>
      <c r="H35" s="747">
        <f t="shared" si="15"/>
        <v>-392632.88962637342</v>
      </c>
      <c r="I35" s="747">
        <f t="shared" si="15"/>
        <v>-433035.42237527802</v>
      </c>
      <c r="J35" s="747">
        <f t="shared" si="15"/>
        <v>-457117.84985354694</v>
      </c>
      <c r="K35" s="747">
        <f t="shared" si="15"/>
        <v>-439587.5920551442</v>
      </c>
      <c r="L35" s="747">
        <f t="shared" si="15"/>
        <v>-406237.892381354</v>
      </c>
      <c r="M35" s="747">
        <f t="shared" si="15"/>
        <v>-327645.41445110831</v>
      </c>
      <c r="N35" s="760">
        <f t="shared" si="14"/>
        <v>-4666123.1270000003</v>
      </c>
    </row>
    <row r="36" spans="1:16" s="165" customFormat="1" x14ac:dyDescent="0.2">
      <c r="A36" s="775" t="s">
        <v>44</v>
      </c>
      <c r="B36" s="745">
        <f t="shared" ref="B36:M36" si="16">B28-B20</f>
        <v>8128.4661742283752</v>
      </c>
      <c r="C36" s="745">
        <f t="shared" si="16"/>
        <v>19025.588314049586</v>
      </c>
      <c r="D36" s="745">
        <f t="shared" si="16"/>
        <v>22923.338561983473</v>
      </c>
      <c r="E36" s="745">
        <f t="shared" si="16"/>
        <v>17301.118479338846</v>
      </c>
      <c r="F36" s="745">
        <f t="shared" si="16"/>
        <v>9882.7060000000019</v>
      </c>
      <c r="G36" s="745">
        <f t="shared" si="16"/>
        <v>5910.4204795918376</v>
      </c>
      <c r="H36" s="745">
        <f t="shared" si="16"/>
        <v>5288.2296122449006</v>
      </c>
      <c r="I36" s="745">
        <f t="shared" si="16"/>
        <v>8125.0886122449028</v>
      </c>
      <c r="J36" s="745">
        <f t="shared" si="16"/>
        <v>8418.2114589306839</v>
      </c>
      <c r="K36" s="745">
        <f t="shared" si="16"/>
        <v>7734.5996742283751</v>
      </c>
      <c r="L36" s="745">
        <f t="shared" si="16"/>
        <v>12959.557458930689</v>
      </c>
      <c r="M36" s="745">
        <f t="shared" si="16"/>
        <v>8781.3251742283719</v>
      </c>
      <c r="N36" s="776">
        <f>SUM(B36:M36)</f>
        <v>134478.65000000005</v>
      </c>
    </row>
    <row r="37" spans="1:16" s="165" customFormat="1" x14ac:dyDescent="0.2">
      <c r="A37" s="775" t="s">
        <v>75</v>
      </c>
      <c r="B37" s="745">
        <f t="shared" ref="B37:M37" si="17">B29-B21</f>
        <v>57641.981132075482</v>
      </c>
      <c r="C37" s="745">
        <f t="shared" si="17"/>
        <v>219372.5</v>
      </c>
      <c r="D37" s="745">
        <f t="shared" si="17"/>
        <v>151507.5</v>
      </c>
      <c r="E37" s="745">
        <f t="shared" si="17"/>
        <v>36855</v>
      </c>
      <c r="F37" s="745">
        <f t="shared" si="17"/>
        <v>0</v>
      </c>
      <c r="G37" s="745">
        <f t="shared" si="17"/>
        <v>-6616.3366336633662</v>
      </c>
      <c r="H37" s="745">
        <f t="shared" si="17"/>
        <v>-26621.315150382961</v>
      </c>
      <c r="I37" s="745">
        <f t="shared" si="17"/>
        <v>-26621.315150382961</v>
      </c>
      <c r="J37" s="745">
        <f t="shared" si="17"/>
        <v>-25762.563048757704</v>
      </c>
      <c r="K37" s="745">
        <f t="shared" si="17"/>
        <v>-25983.10760321315</v>
      </c>
      <c r="L37" s="745">
        <f t="shared" si="17"/>
        <v>-37642.563048757707</v>
      </c>
      <c r="M37" s="745">
        <f t="shared" si="17"/>
        <v>-47989.780496917621</v>
      </c>
      <c r="N37" s="776">
        <f>SUM(B37:M37)</f>
        <v>268139.99999999988</v>
      </c>
    </row>
    <row r="38" spans="1:16" s="165" customFormat="1" x14ac:dyDescent="0.2">
      <c r="A38" s="777" t="s">
        <v>45</v>
      </c>
      <c r="B38" s="750">
        <f>B30-B22</f>
        <v>11180.851508990236</v>
      </c>
      <c r="C38" s="750">
        <f t="shared" ref="C38:M38" si="18">C30-C22</f>
        <v>11548.173793566573</v>
      </c>
      <c r="D38" s="750">
        <f t="shared" si="18"/>
        <v>9501.0696257624877</v>
      </c>
      <c r="E38" s="750">
        <f t="shared" si="18"/>
        <v>10055.034142432174</v>
      </c>
      <c r="F38" s="750">
        <f t="shared" si="18"/>
        <v>10806.771923337496</v>
      </c>
      <c r="G38" s="750">
        <f t="shared" si="18"/>
        <v>11312.064760563382</v>
      </c>
      <c r="H38" s="750">
        <f t="shared" si="18"/>
        <v>11935.523158179851</v>
      </c>
      <c r="I38" s="750">
        <f t="shared" si="18"/>
        <v>12770.889641966289</v>
      </c>
      <c r="J38" s="750">
        <f t="shared" si="18"/>
        <v>13124.987606216459</v>
      </c>
      <c r="K38" s="750">
        <f t="shared" si="18"/>
        <v>12628.889431462434</v>
      </c>
      <c r="L38" s="750">
        <f t="shared" si="18"/>
        <v>12873.156971153847</v>
      </c>
      <c r="M38" s="750">
        <f t="shared" si="18"/>
        <v>12184.987436368778</v>
      </c>
      <c r="N38" s="778">
        <f>SUM(B38:M38)</f>
        <v>139922.4</v>
      </c>
    </row>
    <row r="39" spans="1:16" ht="12" thickBot="1" x14ac:dyDescent="0.25">
      <c r="A39" s="772" t="s">
        <v>17</v>
      </c>
      <c r="B39" s="872">
        <f>SUM(B34:B38)</f>
        <v>-496520.05595245829</v>
      </c>
      <c r="C39" s="872">
        <f t="shared" ref="C39:M39" si="19">SUM(C34:C38)</f>
        <v>-605400.48211144458</v>
      </c>
      <c r="D39" s="872">
        <f t="shared" si="19"/>
        <v>-1251759.5786113548</v>
      </c>
      <c r="E39" s="773">
        <f t="shared" si="19"/>
        <v>-1624615.2694028993</v>
      </c>
      <c r="F39" s="773">
        <f t="shared" si="19"/>
        <v>-1625983.3795580671</v>
      </c>
      <c r="G39" s="773">
        <f t="shared" si="19"/>
        <v>-1620776.6895390009</v>
      </c>
      <c r="H39" s="773">
        <f t="shared" si="19"/>
        <v>-1619544.796900752</v>
      </c>
      <c r="I39" s="773">
        <f t="shared" si="19"/>
        <v>-1517022.376937554</v>
      </c>
      <c r="J39" s="773">
        <f t="shared" si="19"/>
        <v>-1290562.1903257978</v>
      </c>
      <c r="K39" s="773">
        <f t="shared" si="19"/>
        <v>-1068650.0105137131</v>
      </c>
      <c r="L39" s="773">
        <f t="shared" si="19"/>
        <v>-773530.61789233505</v>
      </c>
      <c r="M39" s="773">
        <f t="shared" si="19"/>
        <v>-646565.68527389178</v>
      </c>
      <c r="N39" s="774">
        <f>SUM(N34:N38)</f>
        <v>-14140931.133019269</v>
      </c>
      <c r="P39" s="749"/>
    </row>
    <row r="40" spans="1:16" ht="12" thickBot="1" x14ac:dyDescent="0.25"/>
    <row r="41" spans="1:16" s="3" customFormat="1" x14ac:dyDescent="0.2">
      <c r="A41" s="754" t="s">
        <v>15</v>
      </c>
      <c r="B41" s="755" t="s">
        <v>191</v>
      </c>
      <c r="C41" s="755" t="s">
        <v>192</v>
      </c>
      <c r="D41" s="755" t="s">
        <v>193</v>
      </c>
      <c r="E41" s="755" t="s">
        <v>194</v>
      </c>
      <c r="F41" s="755" t="s">
        <v>195</v>
      </c>
      <c r="G41" s="755" t="s">
        <v>85</v>
      </c>
      <c r="H41" s="755" t="s">
        <v>80</v>
      </c>
      <c r="I41" s="755" t="s">
        <v>81</v>
      </c>
      <c r="J41" s="755" t="s">
        <v>82</v>
      </c>
      <c r="K41" s="755" t="s">
        <v>83</v>
      </c>
      <c r="L41" s="755" t="s">
        <v>84</v>
      </c>
      <c r="M41" s="755" t="s">
        <v>196</v>
      </c>
      <c r="N41" s="756" t="s">
        <v>16</v>
      </c>
    </row>
    <row r="42" spans="1:16" s="3" customFormat="1" x14ac:dyDescent="0.2">
      <c r="A42" s="757" t="s">
        <v>190</v>
      </c>
      <c r="B42" s="743">
        <f>B2</f>
        <v>172632.81298073154</v>
      </c>
      <c r="C42" s="743">
        <f>C2</f>
        <v>250790.73582678806</v>
      </c>
      <c r="D42" s="743">
        <f t="shared" ref="D42:M42" si="20">D2</f>
        <v>452993.00291936315</v>
      </c>
      <c r="E42" s="743">
        <f t="shared" si="20"/>
        <v>531910.03002787766</v>
      </c>
      <c r="F42" s="743">
        <f t="shared" si="20"/>
        <v>515989.89481934032</v>
      </c>
      <c r="G42" s="743">
        <f t="shared" si="20"/>
        <v>509466.66978140839</v>
      </c>
      <c r="H42" s="743">
        <f t="shared" si="20"/>
        <v>488190.13602221024</v>
      </c>
      <c r="I42" s="743">
        <f t="shared" si="20"/>
        <v>430579.70533305203</v>
      </c>
      <c r="J42" s="743">
        <f t="shared" si="20"/>
        <v>312422.38494432025</v>
      </c>
      <c r="K42" s="743">
        <f t="shared" si="20"/>
        <v>217345.38065552327</v>
      </c>
      <c r="L42" s="743">
        <f t="shared" si="20"/>
        <v>99356.475721153853</v>
      </c>
      <c r="M42" s="743">
        <f t="shared" si="20"/>
        <v>106167.32796823152</v>
      </c>
      <c r="N42" s="758">
        <f t="shared" ref="N42:N43" si="21">SUM(B42:M42)</f>
        <v>4087844.557</v>
      </c>
    </row>
    <row r="43" spans="1:16" s="3" customFormat="1" x14ac:dyDescent="0.2">
      <c r="A43" s="759" t="s">
        <v>204</v>
      </c>
      <c r="B43" s="744">
        <f>B3</f>
        <v>114507.2178935104</v>
      </c>
      <c r="C43" s="744">
        <f t="shared" ref="C43:M43" si="22">C3</f>
        <v>111040.34493274229</v>
      </c>
      <c r="D43" s="744">
        <f t="shared" si="22"/>
        <v>143231.0058551874</v>
      </c>
      <c r="E43" s="744">
        <f t="shared" si="22"/>
        <v>128923.95848445749</v>
      </c>
      <c r="F43" s="744">
        <f t="shared" si="22"/>
        <v>138072.14749636198</v>
      </c>
      <c r="G43" s="744">
        <f t="shared" si="22"/>
        <v>123761.68676633803</v>
      </c>
      <c r="H43" s="744">
        <f t="shared" si="22"/>
        <v>141951.36828818673</v>
      </c>
      <c r="I43" s="744">
        <f t="shared" si="22"/>
        <v>175859.67471263901</v>
      </c>
      <c r="J43" s="744">
        <f t="shared" si="22"/>
        <v>185099.64542677344</v>
      </c>
      <c r="K43" s="744">
        <f t="shared" si="22"/>
        <v>147169.9130275721</v>
      </c>
      <c r="L43" s="744">
        <f t="shared" si="22"/>
        <v>119331.56991567698</v>
      </c>
      <c r="M43" s="744">
        <f t="shared" si="22"/>
        <v>92695.123200554139</v>
      </c>
      <c r="N43" s="760">
        <f t="shared" si="21"/>
        <v>1621643.6560000002</v>
      </c>
    </row>
    <row r="44" spans="1:16" s="3" customFormat="1" x14ac:dyDescent="0.2">
      <c r="A44" s="761" t="s">
        <v>211</v>
      </c>
      <c r="B44" s="746">
        <f t="shared" ref="B44:N44" si="23">SUM(B42:B43)</f>
        <v>287140.03087424196</v>
      </c>
      <c r="C44" s="746">
        <f t="shared" si="23"/>
        <v>361831.08075953036</v>
      </c>
      <c r="D44" s="746">
        <f t="shared" si="23"/>
        <v>596224.00877455052</v>
      </c>
      <c r="E44" s="746">
        <f t="shared" si="23"/>
        <v>660833.98851233511</v>
      </c>
      <c r="F44" s="746">
        <f t="shared" si="23"/>
        <v>654062.0423157023</v>
      </c>
      <c r="G44" s="746">
        <f t="shared" si="23"/>
        <v>633228.35654774646</v>
      </c>
      <c r="H44" s="746">
        <f t="shared" si="23"/>
        <v>630141.50431039697</v>
      </c>
      <c r="I44" s="746">
        <f t="shared" si="23"/>
        <v>606439.38004569104</v>
      </c>
      <c r="J44" s="746">
        <f t="shared" si="23"/>
        <v>497522.03037109366</v>
      </c>
      <c r="K44" s="746">
        <f t="shared" si="23"/>
        <v>364515.29368309537</v>
      </c>
      <c r="L44" s="746">
        <f t="shared" si="23"/>
        <v>218688.04563683085</v>
      </c>
      <c r="M44" s="746">
        <f t="shared" si="23"/>
        <v>198862.45116878566</v>
      </c>
      <c r="N44" s="762">
        <f t="shared" si="23"/>
        <v>5709488.2130000005</v>
      </c>
    </row>
    <row r="45" spans="1:16" s="3" customFormat="1" x14ac:dyDescent="0.2">
      <c r="A45" s="763"/>
      <c r="B45" s="764"/>
      <c r="C45" s="764"/>
      <c r="D45" s="764"/>
      <c r="E45" s="764"/>
      <c r="F45" s="764"/>
      <c r="G45" s="764"/>
      <c r="H45" s="764"/>
      <c r="I45" s="764"/>
      <c r="J45" s="764"/>
      <c r="K45" s="764"/>
      <c r="L45" s="764"/>
      <c r="M45" s="764"/>
      <c r="N45" s="765"/>
    </row>
    <row r="46" spans="1:16" s="3" customFormat="1" x14ac:dyDescent="0.2">
      <c r="A46" s="766" t="s">
        <v>212</v>
      </c>
      <c r="B46" s="113" t="s">
        <v>191</v>
      </c>
      <c r="C46" s="113" t="s">
        <v>192</v>
      </c>
      <c r="D46" s="113" t="s">
        <v>193</v>
      </c>
      <c r="E46" s="113" t="s">
        <v>194</v>
      </c>
      <c r="F46" s="113" t="s">
        <v>195</v>
      </c>
      <c r="G46" s="113" t="s">
        <v>85</v>
      </c>
      <c r="H46" s="113" t="s">
        <v>80</v>
      </c>
      <c r="I46" s="113" t="s">
        <v>81</v>
      </c>
      <c r="J46" s="113" t="s">
        <v>82</v>
      </c>
      <c r="K46" s="113" t="s">
        <v>83</v>
      </c>
      <c r="L46" s="113" t="s">
        <v>84</v>
      </c>
      <c r="M46" s="113" t="s">
        <v>196</v>
      </c>
      <c r="N46" s="767" t="s">
        <v>16</v>
      </c>
    </row>
    <row r="47" spans="1:16" s="3" customFormat="1" x14ac:dyDescent="0.2">
      <c r="A47" s="757" t="s">
        <v>190</v>
      </c>
      <c r="B47" s="743">
        <f>B10</f>
        <v>78809.443300000014</v>
      </c>
      <c r="C47" s="743">
        <f t="shared" ref="C47:M47" si="24">C10</f>
        <v>291419.8848267881</v>
      </c>
      <c r="D47" s="743">
        <f t="shared" si="24"/>
        <v>540498.31156936311</v>
      </c>
      <c r="E47" s="743">
        <f t="shared" si="24"/>
        <v>760460.63917787769</v>
      </c>
      <c r="F47" s="743">
        <f t="shared" si="24"/>
        <v>752529.96991934034</v>
      </c>
      <c r="G47" s="743">
        <f t="shared" si="24"/>
        <v>764024.24203140847</v>
      </c>
      <c r="H47" s="743">
        <f t="shared" si="24"/>
        <v>729324.20887221023</v>
      </c>
      <c r="I47" s="743">
        <f t="shared" si="24"/>
        <v>647681.91233305202</v>
      </c>
      <c r="J47" s="743">
        <f t="shared" si="24"/>
        <v>516802.59154432022</v>
      </c>
      <c r="K47" s="743">
        <f t="shared" si="24"/>
        <v>406097.41930552328</v>
      </c>
      <c r="L47" s="743">
        <f t="shared" si="24"/>
        <v>256126.40117115388</v>
      </c>
      <c r="M47" s="743">
        <f t="shared" si="24"/>
        <v>185729.47496823152</v>
      </c>
      <c r="N47" s="758">
        <f t="shared" ref="N47:N48" si="25">SUM(B47:M47)</f>
        <v>5929504.499019268</v>
      </c>
    </row>
    <row r="48" spans="1:16" s="3" customFormat="1" x14ac:dyDescent="0.2">
      <c r="A48" s="612" t="s">
        <v>204</v>
      </c>
      <c r="B48" s="747">
        <f>B11</f>
        <v>207521.8805935104</v>
      </c>
      <c r="C48" s="747">
        <f t="shared" ref="C48:M48" si="26">C11</f>
        <v>202095.77863274229</v>
      </c>
      <c r="D48" s="747">
        <f t="shared" si="26"/>
        <v>298969.16645518737</v>
      </c>
      <c r="E48" s="747">
        <f t="shared" si="26"/>
        <v>267531.79433445749</v>
      </c>
      <c r="F48" s="747">
        <f t="shared" si="26"/>
        <v>240080.84524636198</v>
      </c>
      <c r="G48" s="747">
        <f t="shared" si="26"/>
        <v>234130.23956633802</v>
      </c>
      <c r="H48" s="747">
        <f t="shared" si="26"/>
        <v>250681.52133818669</v>
      </c>
      <c r="I48" s="747">
        <f t="shared" si="26"/>
        <v>257175.74766263901</v>
      </c>
      <c r="J48" s="747">
        <f t="shared" si="26"/>
        <v>272018.20442677347</v>
      </c>
      <c r="K48" s="747">
        <f t="shared" si="26"/>
        <v>292417.6790275721</v>
      </c>
      <c r="L48" s="747">
        <f t="shared" si="26"/>
        <v>286906.32246567699</v>
      </c>
      <c r="M48" s="747">
        <f t="shared" si="26"/>
        <v>234950.29125055415</v>
      </c>
      <c r="N48" s="760">
        <f t="shared" si="25"/>
        <v>3044479.4709999999</v>
      </c>
    </row>
    <row r="49" spans="1:16" s="3" customFormat="1" x14ac:dyDescent="0.2">
      <c r="A49" s="761" t="s">
        <v>211</v>
      </c>
      <c r="B49" s="746">
        <f t="shared" ref="B49:N49" si="27">SUM(B47:B48)</f>
        <v>286331.32389351039</v>
      </c>
      <c r="C49" s="746">
        <f t="shared" si="27"/>
        <v>493515.66345953039</v>
      </c>
      <c r="D49" s="746">
        <f t="shared" si="27"/>
        <v>839467.47802455048</v>
      </c>
      <c r="E49" s="746">
        <f t="shared" si="27"/>
        <v>1027992.4335123352</v>
      </c>
      <c r="F49" s="746">
        <f t="shared" si="27"/>
        <v>992610.81516570225</v>
      </c>
      <c r="G49" s="746">
        <f t="shared" si="27"/>
        <v>998154.48159774649</v>
      </c>
      <c r="H49" s="746">
        <f t="shared" si="27"/>
        <v>980005.73021039693</v>
      </c>
      <c r="I49" s="746">
        <f t="shared" si="27"/>
        <v>904857.65999569104</v>
      </c>
      <c r="J49" s="746">
        <f t="shared" si="27"/>
        <v>788820.7959710937</v>
      </c>
      <c r="K49" s="746">
        <f t="shared" si="27"/>
        <v>698515.09833309543</v>
      </c>
      <c r="L49" s="746">
        <f t="shared" si="27"/>
        <v>543032.72363683092</v>
      </c>
      <c r="M49" s="746">
        <f t="shared" si="27"/>
        <v>420679.76621878566</v>
      </c>
      <c r="N49" s="762">
        <f t="shared" si="27"/>
        <v>8973983.9700192679</v>
      </c>
    </row>
    <row r="50" spans="1:16" s="3" customFormat="1" x14ac:dyDescent="0.2">
      <c r="A50" s="763"/>
      <c r="B50" s="764"/>
      <c r="C50" s="764"/>
      <c r="D50" s="764"/>
      <c r="E50" s="764"/>
      <c r="F50" s="764"/>
      <c r="G50" s="764"/>
      <c r="H50" s="764"/>
      <c r="I50" s="764"/>
      <c r="J50" s="764"/>
      <c r="K50" s="764"/>
      <c r="L50" s="764"/>
      <c r="M50" s="764"/>
      <c r="N50" s="765"/>
    </row>
    <row r="51" spans="1:16" s="3" customFormat="1" x14ac:dyDescent="0.2">
      <c r="A51" s="766" t="s">
        <v>213</v>
      </c>
      <c r="B51" s="113" t="s">
        <v>191</v>
      </c>
      <c r="C51" s="113" t="s">
        <v>192</v>
      </c>
      <c r="D51" s="113" t="s">
        <v>193</v>
      </c>
      <c r="E51" s="113" t="s">
        <v>194</v>
      </c>
      <c r="F51" s="113" t="s">
        <v>195</v>
      </c>
      <c r="G51" s="113" t="s">
        <v>85</v>
      </c>
      <c r="H51" s="113" t="s">
        <v>80</v>
      </c>
      <c r="I51" s="113" t="s">
        <v>81</v>
      </c>
      <c r="J51" s="113" t="s">
        <v>82</v>
      </c>
      <c r="K51" s="113" t="s">
        <v>83</v>
      </c>
      <c r="L51" s="113" t="s">
        <v>84</v>
      </c>
      <c r="M51" s="113" t="s">
        <v>196</v>
      </c>
      <c r="N51" s="767" t="s">
        <v>16</v>
      </c>
    </row>
    <row r="52" spans="1:16" s="3" customFormat="1" x14ac:dyDescent="0.2">
      <c r="A52" s="757" t="s">
        <v>190</v>
      </c>
      <c r="B52" s="743">
        <f t="shared" ref="B52:M52" si="28">B47+B42</f>
        <v>251442.25628073156</v>
      </c>
      <c r="C52" s="743">
        <f t="shared" si="28"/>
        <v>542210.62065357622</v>
      </c>
      <c r="D52" s="743">
        <f t="shared" si="28"/>
        <v>993491.3144887262</v>
      </c>
      <c r="E52" s="743">
        <f t="shared" si="28"/>
        <v>1292370.6692057555</v>
      </c>
      <c r="F52" s="743">
        <f t="shared" si="28"/>
        <v>1268519.8647386807</v>
      </c>
      <c r="G52" s="743">
        <f t="shared" si="28"/>
        <v>1273490.9118128167</v>
      </c>
      <c r="H52" s="743">
        <f t="shared" si="28"/>
        <v>1217514.3448944204</v>
      </c>
      <c r="I52" s="743">
        <f t="shared" si="28"/>
        <v>1078261.6176661041</v>
      </c>
      <c r="J52" s="743">
        <f t="shared" si="28"/>
        <v>829224.97648864053</v>
      </c>
      <c r="K52" s="743">
        <f t="shared" si="28"/>
        <v>623442.79996104655</v>
      </c>
      <c r="L52" s="743">
        <f t="shared" si="28"/>
        <v>355482.87689230772</v>
      </c>
      <c r="M52" s="743">
        <f t="shared" si="28"/>
        <v>291896.80293646303</v>
      </c>
      <c r="N52" s="758">
        <f t="shared" ref="N52:N53" si="29">SUM(B52:M52)</f>
        <v>10017349.056019269</v>
      </c>
    </row>
    <row r="53" spans="1:16" s="3" customFormat="1" x14ac:dyDescent="0.2">
      <c r="A53" s="612" t="s">
        <v>204</v>
      </c>
      <c r="B53" s="747">
        <f t="shared" ref="B53:M53" si="30">B48+B43</f>
        <v>322029.09848702082</v>
      </c>
      <c r="C53" s="747">
        <f t="shared" si="30"/>
        <v>313136.1235654846</v>
      </c>
      <c r="D53" s="747">
        <f t="shared" si="30"/>
        <v>442200.17231037479</v>
      </c>
      <c r="E53" s="747">
        <f t="shared" si="30"/>
        <v>396455.75281891495</v>
      </c>
      <c r="F53" s="747">
        <f t="shared" si="30"/>
        <v>378152.99274272396</v>
      </c>
      <c r="G53" s="747">
        <f t="shared" si="30"/>
        <v>357891.92633267603</v>
      </c>
      <c r="H53" s="747">
        <f t="shared" si="30"/>
        <v>392632.88962637342</v>
      </c>
      <c r="I53" s="747">
        <f t="shared" si="30"/>
        <v>433035.42237527802</v>
      </c>
      <c r="J53" s="747">
        <f t="shared" si="30"/>
        <v>457117.84985354694</v>
      </c>
      <c r="K53" s="747">
        <f t="shared" si="30"/>
        <v>439587.5920551442</v>
      </c>
      <c r="L53" s="747">
        <f t="shared" si="30"/>
        <v>406237.892381354</v>
      </c>
      <c r="M53" s="747">
        <f t="shared" si="30"/>
        <v>327645.41445110831</v>
      </c>
      <c r="N53" s="760">
        <f t="shared" si="29"/>
        <v>4666123.1270000003</v>
      </c>
    </row>
    <row r="54" spans="1:16" s="3" customFormat="1" x14ac:dyDescent="0.2">
      <c r="A54" s="761" t="s">
        <v>214</v>
      </c>
      <c r="B54" s="746">
        <f t="shared" ref="B54:N54" si="31">SUM(B52:B53)</f>
        <v>573471.35476775235</v>
      </c>
      <c r="C54" s="746">
        <f t="shared" si="31"/>
        <v>855346.74421906075</v>
      </c>
      <c r="D54" s="746">
        <f t="shared" si="31"/>
        <v>1435691.4867991009</v>
      </c>
      <c r="E54" s="746">
        <f t="shared" si="31"/>
        <v>1688826.4220246705</v>
      </c>
      <c r="F54" s="746">
        <f t="shared" si="31"/>
        <v>1646672.8574814047</v>
      </c>
      <c r="G54" s="746">
        <f t="shared" si="31"/>
        <v>1631382.8381454928</v>
      </c>
      <c r="H54" s="746">
        <f t="shared" si="31"/>
        <v>1610147.2345207939</v>
      </c>
      <c r="I54" s="746">
        <f t="shared" si="31"/>
        <v>1511297.0400413822</v>
      </c>
      <c r="J54" s="746">
        <f t="shared" si="31"/>
        <v>1286342.8263421874</v>
      </c>
      <c r="K54" s="746">
        <f t="shared" si="31"/>
        <v>1063030.3920161908</v>
      </c>
      <c r="L54" s="746">
        <f t="shared" si="31"/>
        <v>761720.76927366178</v>
      </c>
      <c r="M54" s="746">
        <f t="shared" si="31"/>
        <v>619542.21738757135</v>
      </c>
      <c r="N54" s="762">
        <f t="shared" si="31"/>
        <v>14683472.183019269</v>
      </c>
    </row>
    <row r="55" spans="1:16" x14ac:dyDescent="0.2">
      <c r="A55" s="768"/>
      <c r="B55" s="510"/>
      <c r="C55" s="510"/>
      <c r="D55" s="510"/>
      <c r="E55" s="510"/>
      <c r="F55" s="510"/>
      <c r="G55" s="510"/>
      <c r="H55" s="510"/>
      <c r="I55" s="510"/>
      <c r="J55" s="510"/>
      <c r="K55" s="510"/>
      <c r="L55" s="510"/>
      <c r="M55" s="510"/>
      <c r="N55" s="769"/>
    </row>
    <row r="56" spans="1:16" x14ac:dyDescent="0.2">
      <c r="A56" s="766" t="s">
        <v>179</v>
      </c>
      <c r="B56" s="113" t="s">
        <v>191</v>
      </c>
      <c r="C56" s="113" t="s">
        <v>192</v>
      </c>
      <c r="D56" s="113" t="s">
        <v>193</v>
      </c>
      <c r="E56" s="113" t="s">
        <v>194</v>
      </c>
      <c r="F56" s="113" t="s">
        <v>195</v>
      </c>
      <c r="G56" s="113" t="s">
        <v>85</v>
      </c>
      <c r="H56" s="113" t="s">
        <v>80</v>
      </c>
      <c r="I56" s="113" t="s">
        <v>81</v>
      </c>
      <c r="J56" s="113" t="s">
        <v>82</v>
      </c>
      <c r="K56" s="113" t="s">
        <v>83</v>
      </c>
      <c r="L56" s="113" t="s">
        <v>84</v>
      </c>
      <c r="M56" s="113" t="s">
        <v>196</v>
      </c>
      <c r="N56" s="767" t="s">
        <v>16</v>
      </c>
    </row>
    <row r="57" spans="1:16" x14ac:dyDescent="0.2">
      <c r="A57" s="757" t="s">
        <v>190</v>
      </c>
      <c r="B57" s="743">
        <f>B26</f>
        <v>0</v>
      </c>
      <c r="C57" s="743">
        <f t="shared" ref="C57:M57" si="32">C26</f>
        <v>0</v>
      </c>
      <c r="D57" s="743">
        <f t="shared" si="32"/>
        <v>0</v>
      </c>
      <c r="E57" s="743">
        <f t="shared" si="32"/>
        <v>0</v>
      </c>
      <c r="F57" s="743">
        <f t="shared" si="32"/>
        <v>0</v>
      </c>
      <c r="G57" s="743">
        <f t="shared" si="32"/>
        <v>0</v>
      </c>
      <c r="H57" s="743">
        <f t="shared" si="32"/>
        <v>0</v>
      </c>
      <c r="I57" s="743">
        <f t="shared" si="32"/>
        <v>0</v>
      </c>
      <c r="J57" s="743">
        <f t="shared" si="32"/>
        <v>0</v>
      </c>
      <c r="K57" s="743">
        <f t="shared" si="32"/>
        <v>0</v>
      </c>
      <c r="L57" s="743">
        <f t="shared" si="32"/>
        <v>0</v>
      </c>
      <c r="M57" s="743">
        <f t="shared" si="32"/>
        <v>0</v>
      </c>
      <c r="N57" s="758">
        <f t="shared" ref="N57:N58" si="33">SUM(B57:M57)</f>
        <v>0</v>
      </c>
    </row>
    <row r="58" spans="1:16" x14ac:dyDescent="0.2">
      <c r="A58" s="612" t="s">
        <v>204</v>
      </c>
      <c r="B58" s="747">
        <f>B27</f>
        <v>0</v>
      </c>
      <c r="C58" s="747">
        <f t="shared" ref="C58:M58" si="34">C27</f>
        <v>0</v>
      </c>
      <c r="D58" s="747">
        <f t="shared" si="34"/>
        <v>0</v>
      </c>
      <c r="E58" s="747">
        <f t="shared" si="34"/>
        <v>0</v>
      </c>
      <c r="F58" s="747">
        <f t="shared" si="34"/>
        <v>0</v>
      </c>
      <c r="G58" s="747">
        <f t="shared" si="34"/>
        <v>0</v>
      </c>
      <c r="H58" s="747">
        <f t="shared" si="34"/>
        <v>0</v>
      </c>
      <c r="I58" s="747">
        <f t="shared" si="34"/>
        <v>0</v>
      </c>
      <c r="J58" s="747">
        <f t="shared" si="34"/>
        <v>0</v>
      </c>
      <c r="K58" s="747">
        <f t="shared" si="34"/>
        <v>0</v>
      </c>
      <c r="L58" s="747">
        <f t="shared" si="34"/>
        <v>0</v>
      </c>
      <c r="M58" s="747">
        <f t="shared" si="34"/>
        <v>0</v>
      </c>
      <c r="N58" s="760">
        <f t="shared" si="33"/>
        <v>0</v>
      </c>
    </row>
    <row r="59" spans="1:16" x14ac:dyDescent="0.2">
      <c r="A59" s="770" t="s">
        <v>211</v>
      </c>
      <c r="B59" s="748">
        <f t="shared" ref="B59:N59" si="35">SUM(B57:B58)</f>
        <v>0</v>
      </c>
      <c r="C59" s="748">
        <f t="shared" si="35"/>
        <v>0</v>
      </c>
      <c r="D59" s="748">
        <f t="shared" si="35"/>
        <v>0</v>
      </c>
      <c r="E59" s="748">
        <f t="shared" si="35"/>
        <v>0</v>
      </c>
      <c r="F59" s="748">
        <f t="shared" si="35"/>
        <v>0</v>
      </c>
      <c r="G59" s="748">
        <f t="shared" si="35"/>
        <v>0</v>
      </c>
      <c r="H59" s="748">
        <f t="shared" si="35"/>
        <v>0</v>
      </c>
      <c r="I59" s="748">
        <f t="shared" si="35"/>
        <v>0</v>
      </c>
      <c r="J59" s="748">
        <f t="shared" si="35"/>
        <v>0</v>
      </c>
      <c r="K59" s="748">
        <f t="shared" si="35"/>
        <v>0</v>
      </c>
      <c r="L59" s="748">
        <f t="shared" si="35"/>
        <v>0</v>
      </c>
      <c r="M59" s="748">
        <f t="shared" si="35"/>
        <v>0</v>
      </c>
      <c r="N59" s="771">
        <f t="shared" si="35"/>
        <v>0</v>
      </c>
    </row>
    <row r="60" spans="1:16" x14ac:dyDescent="0.2">
      <c r="A60" s="768"/>
      <c r="B60" s="510"/>
      <c r="C60" s="510"/>
      <c r="D60" s="510"/>
      <c r="E60" s="510"/>
      <c r="F60" s="510"/>
      <c r="G60" s="510"/>
      <c r="H60" s="510"/>
      <c r="I60" s="510"/>
      <c r="J60" s="510"/>
      <c r="K60" s="510"/>
      <c r="L60" s="510"/>
      <c r="M60" s="510"/>
      <c r="N60" s="769"/>
    </row>
    <row r="61" spans="1:16" x14ac:dyDescent="0.2">
      <c r="A61" s="766" t="s">
        <v>215</v>
      </c>
      <c r="B61" s="113" t="s">
        <v>191</v>
      </c>
      <c r="C61" s="113" t="s">
        <v>192</v>
      </c>
      <c r="D61" s="113" t="s">
        <v>193</v>
      </c>
      <c r="E61" s="113" t="s">
        <v>194</v>
      </c>
      <c r="F61" s="113" t="s">
        <v>195</v>
      </c>
      <c r="G61" s="113" t="s">
        <v>85</v>
      </c>
      <c r="H61" s="113" t="s">
        <v>80</v>
      </c>
      <c r="I61" s="113" t="s">
        <v>81</v>
      </c>
      <c r="J61" s="113" t="s">
        <v>82</v>
      </c>
      <c r="K61" s="113" t="s">
        <v>83</v>
      </c>
      <c r="L61" s="113" t="s">
        <v>84</v>
      </c>
      <c r="M61" s="113" t="s">
        <v>196</v>
      </c>
      <c r="N61" s="767" t="s">
        <v>16</v>
      </c>
    </row>
    <row r="62" spans="1:16" x14ac:dyDescent="0.2">
      <c r="A62" s="757" t="s">
        <v>190</v>
      </c>
      <c r="B62" s="743">
        <f t="shared" ref="B62:M62" si="36">B57-B52</f>
        <v>-251442.25628073156</v>
      </c>
      <c r="C62" s="743">
        <f t="shared" si="36"/>
        <v>-542210.62065357622</v>
      </c>
      <c r="D62" s="743">
        <f t="shared" si="36"/>
        <v>-993491.3144887262</v>
      </c>
      <c r="E62" s="743">
        <f t="shared" si="36"/>
        <v>-1292370.6692057555</v>
      </c>
      <c r="F62" s="743">
        <f t="shared" si="36"/>
        <v>-1268519.8647386807</v>
      </c>
      <c r="G62" s="743">
        <f t="shared" si="36"/>
        <v>-1273490.9118128167</v>
      </c>
      <c r="H62" s="743">
        <f t="shared" si="36"/>
        <v>-1217514.3448944204</v>
      </c>
      <c r="I62" s="743">
        <f t="shared" si="36"/>
        <v>-1078261.6176661041</v>
      </c>
      <c r="J62" s="743">
        <f t="shared" si="36"/>
        <v>-829224.97648864053</v>
      </c>
      <c r="K62" s="743">
        <f t="shared" si="36"/>
        <v>-623442.79996104655</v>
      </c>
      <c r="L62" s="743">
        <f t="shared" si="36"/>
        <v>-355482.87689230772</v>
      </c>
      <c r="M62" s="743">
        <f t="shared" si="36"/>
        <v>-291896.80293646303</v>
      </c>
      <c r="N62" s="758">
        <f t="shared" ref="N62:N63" si="37">SUM(B62:M62)</f>
        <v>-10017349.056019269</v>
      </c>
    </row>
    <row r="63" spans="1:16" x14ac:dyDescent="0.2">
      <c r="A63" s="612" t="s">
        <v>204</v>
      </c>
      <c r="B63" s="747">
        <f t="shared" ref="B63:M63" si="38">B58-B53</f>
        <v>-322029.09848702082</v>
      </c>
      <c r="C63" s="747">
        <f t="shared" si="38"/>
        <v>-313136.1235654846</v>
      </c>
      <c r="D63" s="747">
        <f t="shared" si="38"/>
        <v>-442200.17231037479</v>
      </c>
      <c r="E63" s="747">
        <f t="shared" si="38"/>
        <v>-396455.75281891495</v>
      </c>
      <c r="F63" s="747">
        <f t="shared" si="38"/>
        <v>-378152.99274272396</v>
      </c>
      <c r="G63" s="747">
        <f t="shared" si="38"/>
        <v>-357891.92633267603</v>
      </c>
      <c r="H63" s="747">
        <f t="shared" si="38"/>
        <v>-392632.88962637342</v>
      </c>
      <c r="I63" s="747">
        <f t="shared" si="38"/>
        <v>-433035.42237527802</v>
      </c>
      <c r="J63" s="747">
        <f t="shared" si="38"/>
        <v>-457117.84985354694</v>
      </c>
      <c r="K63" s="747">
        <f t="shared" si="38"/>
        <v>-439587.5920551442</v>
      </c>
      <c r="L63" s="747">
        <f t="shared" si="38"/>
        <v>-406237.892381354</v>
      </c>
      <c r="M63" s="747">
        <f t="shared" si="38"/>
        <v>-327645.41445110831</v>
      </c>
      <c r="N63" s="760">
        <f t="shared" si="37"/>
        <v>-4666123.1270000003</v>
      </c>
    </row>
    <row r="64" spans="1:16" ht="12" thickBot="1" x14ac:dyDescent="0.25">
      <c r="A64" s="772" t="s">
        <v>17</v>
      </c>
      <c r="B64" s="872">
        <f t="shared" ref="B64:N64" si="39">SUM(B62:B63)</f>
        <v>-573471.35476775235</v>
      </c>
      <c r="C64" s="872">
        <f t="shared" si="39"/>
        <v>-855346.74421906075</v>
      </c>
      <c r="D64" s="872">
        <f t="shared" si="39"/>
        <v>-1435691.4867991009</v>
      </c>
      <c r="E64" s="773">
        <f t="shared" si="39"/>
        <v>-1688826.4220246705</v>
      </c>
      <c r="F64" s="773">
        <f t="shared" si="39"/>
        <v>-1646672.8574814047</v>
      </c>
      <c r="G64" s="773">
        <f t="shared" si="39"/>
        <v>-1631382.8381454928</v>
      </c>
      <c r="H64" s="773">
        <f t="shared" si="39"/>
        <v>-1610147.2345207939</v>
      </c>
      <c r="I64" s="773">
        <f t="shared" si="39"/>
        <v>-1511297.0400413822</v>
      </c>
      <c r="J64" s="773">
        <f t="shared" si="39"/>
        <v>-1286342.8263421874</v>
      </c>
      <c r="K64" s="773">
        <f t="shared" si="39"/>
        <v>-1063030.3920161908</v>
      </c>
      <c r="L64" s="773">
        <f t="shared" si="39"/>
        <v>-761720.76927366178</v>
      </c>
      <c r="M64" s="773">
        <f t="shared" si="39"/>
        <v>-619542.21738757135</v>
      </c>
      <c r="N64" s="774">
        <f t="shared" si="39"/>
        <v>-14683472.183019269</v>
      </c>
      <c r="P64" s="749"/>
    </row>
    <row r="66" spans="1:14" ht="12" thickBot="1" x14ac:dyDescent="0.25"/>
    <row r="67" spans="1:14" ht="12" thickBot="1" x14ac:dyDescent="0.25">
      <c r="A67" s="751" t="s">
        <v>216</v>
      </c>
      <c r="B67" s="873">
        <f>B39-B64</f>
        <v>76951.298815294052</v>
      </c>
      <c r="C67" s="873">
        <f t="shared" ref="C67:M67" si="40">C39-C64</f>
        <v>249946.26210761617</v>
      </c>
      <c r="D67" s="873">
        <f t="shared" si="40"/>
        <v>183931.90818774607</v>
      </c>
      <c r="E67" s="752">
        <f t="shared" si="40"/>
        <v>64211.152621771209</v>
      </c>
      <c r="F67" s="752">
        <f t="shared" si="40"/>
        <v>20689.477923337603</v>
      </c>
      <c r="G67" s="752">
        <f t="shared" si="40"/>
        <v>10606.148606491974</v>
      </c>
      <c r="H67" s="752">
        <f t="shared" si="40"/>
        <v>-9397.5623799581081</v>
      </c>
      <c r="I67" s="752">
        <f t="shared" si="40"/>
        <v>-5725.3368961717933</v>
      </c>
      <c r="J67" s="752">
        <f t="shared" si="40"/>
        <v>-4219.3639836104121</v>
      </c>
      <c r="K67" s="752">
        <f t="shared" si="40"/>
        <v>-5619.618497522315</v>
      </c>
      <c r="L67" s="752">
        <f t="shared" si="40"/>
        <v>-11809.848618673277</v>
      </c>
      <c r="M67" s="752">
        <f t="shared" si="40"/>
        <v>-27023.467886320432</v>
      </c>
      <c r="N67" s="753">
        <f>N39-N64</f>
        <v>542541.05000000075</v>
      </c>
    </row>
    <row r="68" spans="1:14" ht="12" thickBot="1" x14ac:dyDescent="0.25"/>
    <row r="69" spans="1:14" ht="12" thickBot="1" x14ac:dyDescent="0.25">
      <c r="C69" s="874">
        <f>SUM(B67:D67)</f>
        <v>510829.4691106563</v>
      </c>
    </row>
  </sheetData>
  <printOptions horizontalCentered="1"/>
  <pageMargins left="0.25" right="0.25" top="0.75" bottom="0.75" header="0.3" footer="0.3"/>
  <pageSetup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948"/>
  <sheetViews>
    <sheetView workbookViewId="0">
      <selection activeCell="N54" sqref="N54"/>
    </sheetView>
  </sheetViews>
  <sheetFormatPr defaultColWidth="9.28515625" defaultRowHeight="11.25" x14ac:dyDescent="0.2"/>
  <cols>
    <col min="1" max="1" width="8.85546875" style="3" bestFit="1" customWidth="1"/>
    <col min="2" max="2" width="8.7109375" style="3" hidden="1" customWidth="1"/>
    <col min="3" max="3" width="10.28515625" style="3" bestFit="1" customWidth="1"/>
    <col min="4" max="4" width="4" style="162" bestFit="1" customWidth="1"/>
    <col min="5" max="5" width="4.85546875" style="162" bestFit="1" customWidth="1"/>
    <col min="6" max="6" width="5.140625" style="162" bestFit="1" customWidth="1"/>
    <col min="7" max="7" width="4.140625" style="3" hidden="1" customWidth="1"/>
    <col min="8" max="8" width="5" style="3" hidden="1" customWidth="1"/>
    <col min="9" max="9" width="4.140625" style="3" hidden="1" customWidth="1"/>
    <col min="10" max="10" width="5" style="3" hidden="1" customWidth="1"/>
    <col min="11" max="11" width="5" style="3" bestFit="1" customWidth="1"/>
    <col min="12" max="12" width="4.7109375" style="3" bestFit="1" customWidth="1"/>
    <col min="13" max="14" width="4" style="3" bestFit="1" customWidth="1"/>
    <col min="15" max="16" width="5" style="3" bestFit="1" customWidth="1"/>
    <col min="17" max="17" width="4" style="3" hidden="1" customWidth="1"/>
    <col min="18" max="19" width="4.5703125" style="3" hidden="1" customWidth="1"/>
    <col min="20" max="21" width="3.140625" style="3" hidden="1" customWidth="1"/>
    <col min="22" max="22" width="9.28515625" style="3" hidden="1" customWidth="1"/>
    <col min="23" max="23" width="4.5703125" style="3" hidden="1" customWidth="1"/>
    <col min="24" max="24" width="4" style="3" hidden="1" customWidth="1"/>
    <col min="25" max="25" width="5.5703125" style="3" hidden="1" customWidth="1"/>
    <col min="26" max="26" width="3.28515625" style="3" hidden="1" customWidth="1"/>
    <col min="27" max="28" width="2.5703125" style="3" hidden="1" customWidth="1"/>
    <col min="29" max="29" width="4.5703125" style="3" hidden="1" customWidth="1"/>
    <col min="30" max="30" width="6" style="3" hidden="1" customWidth="1"/>
    <col min="31" max="31" width="6.140625" style="162" hidden="1" customWidth="1"/>
    <col min="32" max="32" width="3.5703125" style="162" hidden="1" customWidth="1"/>
    <col min="33" max="33" width="6" style="3" hidden="1" customWidth="1"/>
    <col min="34" max="34" width="5.28515625" style="3" hidden="1" customWidth="1"/>
    <col min="35" max="35" width="3.7109375" style="3" hidden="1" customWidth="1"/>
    <col min="36" max="36" width="4.28515625" style="3" hidden="1" customWidth="1"/>
    <col min="37" max="37" width="2.28515625" style="3" hidden="1" customWidth="1"/>
    <col min="38" max="38" width="3.140625" style="3" hidden="1" customWidth="1"/>
    <col min="39" max="39" width="2.28515625" style="3" hidden="1" customWidth="1"/>
    <col min="40" max="40" width="1.7109375" style="3" hidden="1" customWidth="1"/>
    <col min="41" max="41" width="9.28515625" style="3" hidden="1" customWidth="1"/>
    <col min="42" max="42" width="6.140625" style="161" bestFit="1" customWidth="1"/>
    <col min="43" max="43" width="5.7109375" style="3" bestFit="1" customWidth="1"/>
    <col min="44" max="48" width="5" style="3" bestFit="1" customWidth="1"/>
    <col min="49" max="49" width="5" style="68" bestFit="1" customWidth="1"/>
    <col min="50" max="50" width="5" style="3" bestFit="1" customWidth="1"/>
    <col min="51" max="51" width="5" style="68" bestFit="1" customWidth="1"/>
    <col min="52" max="52" width="5" style="3" bestFit="1" customWidth="1"/>
    <col min="53" max="53" width="5" style="68" bestFit="1" customWidth="1"/>
    <col min="54" max="54" width="5" style="3" bestFit="1" customWidth="1"/>
    <col min="55" max="55" width="5" style="68" bestFit="1" customWidth="1"/>
    <col min="56" max="56" width="5" style="3" bestFit="1" customWidth="1"/>
    <col min="57" max="57" width="5" style="68" bestFit="1" customWidth="1"/>
    <col min="58" max="58" width="5" style="3" bestFit="1" customWidth="1"/>
    <col min="59" max="59" width="5" style="68" bestFit="1" customWidth="1"/>
    <col min="60" max="60" width="4" style="163" bestFit="1" customWidth="1"/>
    <col min="61" max="61" width="2.7109375" style="3" customWidth="1"/>
    <col min="62" max="62" width="2.85546875" style="3" bestFit="1" customWidth="1"/>
    <col min="63" max="63" width="4.7109375" style="3" bestFit="1" customWidth="1"/>
    <col min="64" max="64" width="4.42578125" style="3" bestFit="1" customWidth="1"/>
    <col min="65" max="65" width="4.7109375" style="3" bestFit="1" customWidth="1"/>
    <col min="66" max="66" width="4.42578125" style="3" bestFit="1" customWidth="1"/>
    <col min="67" max="67" width="4.7109375" style="3" bestFit="1" customWidth="1"/>
    <col min="68" max="68" width="4.42578125" style="3" bestFit="1" customWidth="1"/>
    <col min="69" max="69" width="4.7109375" style="3" bestFit="1" customWidth="1"/>
    <col min="70" max="70" width="4.42578125" style="3" bestFit="1" customWidth="1"/>
    <col min="71" max="71" width="4.7109375" style="3" bestFit="1" customWidth="1"/>
    <col min="72" max="72" width="4.42578125" style="3" bestFit="1" customWidth="1"/>
    <col min="73" max="73" width="4.7109375" style="3" bestFit="1" customWidth="1"/>
    <col min="74" max="74" width="4.42578125" style="3" bestFit="1" customWidth="1"/>
    <col min="75" max="75" width="4.7109375" style="3" bestFit="1" customWidth="1"/>
    <col min="76" max="76" width="4.42578125" style="3" bestFit="1" customWidth="1"/>
    <col min="77" max="77" width="4.7109375" style="3" bestFit="1" customWidth="1"/>
    <col min="78" max="16384" width="9.28515625" style="3"/>
  </cols>
  <sheetData>
    <row r="1" spans="1:78" ht="11.1" customHeight="1" x14ac:dyDescent="0.2">
      <c r="A1" s="138" t="s">
        <v>0</v>
      </c>
      <c r="B1" s="139" t="s">
        <v>88</v>
      </c>
      <c r="C1" s="139" t="s">
        <v>1</v>
      </c>
      <c r="D1" s="166" t="s">
        <v>2</v>
      </c>
      <c r="E1" s="166" t="s">
        <v>89</v>
      </c>
      <c r="F1" s="166" t="s">
        <v>90</v>
      </c>
      <c r="G1" s="167" t="s">
        <v>91</v>
      </c>
      <c r="H1" s="168" t="s">
        <v>92</v>
      </c>
      <c r="I1" s="169" t="s">
        <v>3</v>
      </c>
      <c r="J1" s="170" t="s">
        <v>4</v>
      </c>
      <c r="K1" s="139" t="s">
        <v>93</v>
      </c>
      <c r="L1" s="139" t="s">
        <v>6</v>
      </c>
      <c r="M1" s="167" t="s">
        <v>94</v>
      </c>
      <c r="N1" s="169" t="s">
        <v>3</v>
      </c>
      <c r="O1" s="170" t="s">
        <v>8</v>
      </c>
      <c r="P1" s="171" t="s">
        <v>95</v>
      </c>
      <c r="Q1" s="172" t="s">
        <v>2</v>
      </c>
      <c r="R1" s="171" t="s">
        <v>96</v>
      </c>
      <c r="S1" s="171" t="s">
        <v>16</v>
      </c>
      <c r="T1" s="167" t="s">
        <v>97</v>
      </c>
      <c r="U1" s="173" t="s">
        <v>98</v>
      </c>
      <c r="V1" s="116"/>
      <c r="W1" s="174" t="s">
        <v>99</v>
      </c>
      <c r="X1" s="174" t="s">
        <v>100</v>
      </c>
      <c r="Y1" s="174" t="s">
        <v>101</v>
      </c>
      <c r="Z1" s="174" t="s">
        <v>102</v>
      </c>
      <c r="AA1" s="174" t="s">
        <v>103</v>
      </c>
      <c r="AB1" s="174" t="s">
        <v>104</v>
      </c>
      <c r="AC1" s="139" t="s">
        <v>105</v>
      </c>
      <c r="AD1" s="175" t="s">
        <v>106</v>
      </c>
      <c r="AE1" s="175" t="s">
        <v>107</v>
      </c>
      <c r="AF1" s="139" t="s">
        <v>108</v>
      </c>
      <c r="AG1" s="175" t="s">
        <v>109</v>
      </c>
      <c r="AH1" s="139" t="s">
        <v>110</v>
      </c>
      <c r="AI1" s="139" t="s">
        <v>111</v>
      </c>
      <c r="AJ1" s="139" t="s">
        <v>112</v>
      </c>
      <c r="AK1" s="170" t="s">
        <v>113</v>
      </c>
      <c r="AL1" s="174" t="s">
        <v>114</v>
      </c>
      <c r="AM1" s="174" t="s">
        <v>115</v>
      </c>
      <c r="AN1" s="174" t="s">
        <v>87</v>
      </c>
      <c r="AO1" s="150"/>
      <c r="AP1" s="176" t="s">
        <v>116</v>
      </c>
      <c r="AQ1" s="169" t="s">
        <v>117</v>
      </c>
      <c r="AR1" s="170" t="s">
        <v>122</v>
      </c>
      <c r="AS1" s="170"/>
      <c r="AT1" s="139" t="s">
        <v>86</v>
      </c>
      <c r="AU1" s="170"/>
      <c r="AV1" s="139" t="s">
        <v>120</v>
      </c>
      <c r="AW1" s="139"/>
      <c r="AX1" s="139" t="s">
        <v>123</v>
      </c>
      <c r="AY1" s="139"/>
      <c r="AZ1" s="139" t="s">
        <v>129</v>
      </c>
      <c r="BA1" s="139"/>
      <c r="BB1" s="139" t="s">
        <v>124</v>
      </c>
      <c r="BC1" s="139"/>
      <c r="BD1" s="139" t="s">
        <v>130</v>
      </c>
      <c r="BE1" s="170"/>
      <c r="BF1" s="139" t="s">
        <v>125</v>
      </c>
      <c r="BG1" s="139"/>
      <c r="BH1" s="177"/>
      <c r="BI1" s="69"/>
      <c r="BJ1" s="178" t="s">
        <v>122</v>
      </c>
      <c r="BK1" s="179">
        <f>BK14</f>
        <v>0.40608273082849361</v>
      </c>
      <c r="BL1" s="139" t="s">
        <v>86</v>
      </c>
      <c r="BM1" s="179">
        <f>BM14</f>
        <v>0.46536209553158708</v>
      </c>
      <c r="BN1" s="139" t="s">
        <v>120</v>
      </c>
      <c r="BO1" s="179">
        <f>BO14</f>
        <v>0.51619935996207178</v>
      </c>
      <c r="BP1" s="139" t="s">
        <v>123</v>
      </c>
      <c r="BQ1" s="179">
        <f>BQ14</f>
        <v>0.96088064477894986</v>
      </c>
      <c r="BR1" s="139" t="s">
        <v>129</v>
      </c>
      <c r="BS1" s="179">
        <f>BS14</f>
        <v>1.3237738532653787</v>
      </c>
      <c r="BT1" s="172" t="s">
        <v>124</v>
      </c>
      <c r="BU1" s="179">
        <f>BU14</f>
        <v>1.4420046620046623</v>
      </c>
      <c r="BV1" s="172" t="s">
        <v>130</v>
      </c>
      <c r="BW1" s="179">
        <f>BW14</f>
        <v>1.7209324009324007</v>
      </c>
      <c r="BX1" s="139" t="s">
        <v>125</v>
      </c>
      <c r="BY1" s="180">
        <f>BY14</f>
        <v>1.6716550116550117</v>
      </c>
    </row>
    <row r="2" spans="1:78" ht="11.1" customHeight="1" x14ac:dyDescent="0.2">
      <c r="A2" s="182"/>
      <c r="B2" s="183"/>
      <c r="C2" s="183"/>
      <c r="D2" s="184"/>
      <c r="E2" s="184"/>
      <c r="F2" s="184"/>
      <c r="G2" s="185"/>
      <c r="H2" s="186"/>
      <c r="I2" s="187"/>
      <c r="J2" s="188"/>
      <c r="K2" s="183"/>
      <c r="L2" s="183"/>
      <c r="M2" s="185"/>
      <c r="N2" s="187"/>
      <c r="O2" s="188"/>
      <c r="P2" s="189"/>
      <c r="Q2" s="190"/>
      <c r="R2" s="189"/>
      <c r="S2" s="189"/>
      <c r="T2" s="185"/>
      <c r="U2" s="191"/>
      <c r="V2" s="120"/>
      <c r="W2" s="181"/>
      <c r="X2" s="181"/>
      <c r="Y2" s="181"/>
      <c r="Z2" s="181"/>
      <c r="AA2" s="181"/>
      <c r="AB2" s="181"/>
      <c r="AC2" s="183"/>
      <c r="AD2" s="192"/>
      <c r="AE2" s="192"/>
      <c r="AF2" s="183"/>
      <c r="AG2" s="192"/>
      <c r="AH2" s="183"/>
      <c r="AI2" s="183"/>
      <c r="AJ2" s="183"/>
      <c r="AK2" s="188"/>
      <c r="AL2" s="181"/>
      <c r="AM2" s="181"/>
      <c r="AN2" s="181"/>
      <c r="AO2" s="152"/>
      <c r="AP2" s="193"/>
      <c r="AQ2" s="187"/>
      <c r="AR2" s="188" t="s">
        <v>131</v>
      </c>
      <c r="AS2" s="188"/>
      <c r="AT2" s="183" t="s">
        <v>132</v>
      </c>
      <c r="AU2" s="188"/>
      <c r="AV2" s="183" t="s">
        <v>133</v>
      </c>
      <c r="AW2" s="183"/>
      <c r="AX2" s="183" t="s">
        <v>134</v>
      </c>
      <c r="AY2" s="183"/>
      <c r="AZ2" s="183" t="s">
        <v>135</v>
      </c>
      <c r="BA2" s="183"/>
      <c r="BB2" s="183" t="s">
        <v>126</v>
      </c>
      <c r="BC2" s="183"/>
      <c r="BD2" s="183" t="s">
        <v>136</v>
      </c>
      <c r="BE2" s="188"/>
      <c r="BF2" s="183" t="s">
        <v>137</v>
      </c>
      <c r="BG2" s="183"/>
      <c r="BH2" s="194"/>
      <c r="BI2" s="69"/>
      <c r="BJ2" s="195" t="s">
        <v>131</v>
      </c>
      <c r="BK2" s="196">
        <f>BK15</f>
        <v>1.6</v>
      </c>
      <c r="BL2" s="183" t="s">
        <v>132</v>
      </c>
      <c r="BM2" s="196">
        <f>BM15</f>
        <v>1.7818181818181817</v>
      </c>
      <c r="BN2" s="183" t="s">
        <v>133</v>
      </c>
      <c r="BO2" s="196">
        <f>BO15</f>
        <v>1.8727272727272728</v>
      </c>
      <c r="BP2" s="183" t="s">
        <v>134</v>
      </c>
      <c r="BQ2" s="196">
        <f>BQ15</f>
        <v>2.1090909090909089</v>
      </c>
      <c r="BR2" s="183" t="s">
        <v>135</v>
      </c>
      <c r="BS2" s="196">
        <f>BS15</f>
        <v>2.1818181818181817</v>
      </c>
      <c r="BT2" s="190" t="s">
        <v>126</v>
      </c>
      <c r="BU2" s="196">
        <f>BU15</f>
        <v>2.418181818181818</v>
      </c>
      <c r="BV2" s="190" t="s">
        <v>136</v>
      </c>
      <c r="BW2" s="196">
        <v>2.5499999999999998</v>
      </c>
      <c r="BX2" s="183" t="s">
        <v>137</v>
      </c>
      <c r="BY2" s="197">
        <f>BY15</f>
        <v>2.8</v>
      </c>
    </row>
    <row r="3" spans="1:78" ht="11.1" customHeight="1" x14ac:dyDescent="0.2">
      <c r="A3" s="199"/>
      <c r="B3" s="200"/>
      <c r="C3" s="200"/>
      <c r="D3" s="201"/>
      <c r="E3" s="201"/>
      <c r="F3" s="201"/>
      <c r="G3" s="202"/>
      <c r="H3" s="203"/>
      <c r="I3" s="204"/>
      <c r="J3" s="205"/>
      <c r="K3" s="200"/>
      <c r="L3" s="200"/>
      <c r="M3" s="202"/>
      <c r="N3" s="204"/>
      <c r="O3" s="205"/>
      <c r="P3" s="206"/>
      <c r="Q3" s="207"/>
      <c r="R3" s="206"/>
      <c r="S3" s="206"/>
      <c r="T3" s="202"/>
      <c r="U3" s="208"/>
      <c r="V3" s="209"/>
      <c r="W3" s="210"/>
      <c r="X3" s="210"/>
      <c r="Y3" s="210"/>
      <c r="Z3" s="210"/>
      <c r="AA3" s="210"/>
      <c r="AB3" s="210"/>
      <c r="AC3" s="200"/>
      <c r="AD3" s="211"/>
      <c r="AE3" s="211"/>
      <c r="AF3" s="200"/>
      <c r="AG3" s="211"/>
      <c r="AH3" s="200"/>
      <c r="AI3" s="200"/>
      <c r="AJ3" s="200"/>
      <c r="AK3" s="205"/>
      <c r="AL3" s="210"/>
      <c r="AM3" s="210"/>
      <c r="AN3" s="210"/>
      <c r="AO3" s="212"/>
      <c r="AP3" s="213"/>
      <c r="AQ3" s="204"/>
      <c r="AR3" s="205" t="s">
        <v>138</v>
      </c>
      <c r="AS3" s="205"/>
      <c r="AT3" s="200" t="s">
        <v>139</v>
      </c>
      <c r="AU3" s="205"/>
      <c r="AV3" s="200" t="s">
        <v>140</v>
      </c>
      <c r="AW3" s="200"/>
      <c r="AX3" s="200"/>
      <c r="AY3" s="200"/>
      <c r="AZ3" s="200"/>
      <c r="BA3" s="200"/>
      <c r="BB3" s="200"/>
      <c r="BC3" s="200"/>
      <c r="BD3" s="200"/>
      <c r="BE3" s="205"/>
      <c r="BF3" s="200"/>
      <c r="BG3" s="200"/>
      <c r="BH3" s="214"/>
      <c r="BI3" s="69"/>
      <c r="BJ3" s="215"/>
      <c r="BK3" s="216">
        <v>2.84</v>
      </c>
      <c r="BL3" s="200"/>
      <c r="BM3" s="216"/>
      <c r="BN3" s="200"/>
      <c r="BO3" s="216"/>
      <c r="BP3" s="200"/>
      <c r="BQ3" s="216"/>
      <c r="BR3" s="200"/>
      <c r="BS3" s="216"/>
      <c r="BT3" s="207"/>
      <c r="BU3" s="216"/>
      <c r="BV3" s="207"/>
      <c r="BW3" s="216"/>
      <c r="BX3" s="200"/>
      <c r="BY3" s="217"/>
    </row>
    <row r="4" spans="1:78" ht="11.1" customHeight="1" x14ac:dyDescent="0.2">
      <c r="A4" s="218" t="s">
        <v>69</v>
      </c>
      <c r="B4" s="219" t="s">
        <v>44</v>
      </c>
      <c r="C4" s="219" t="s">
        <v>141</v>
      </c>
      <c r="D4" s="220">
        <v>5</v>
      </c>
      <c r="E4" s="221">
        <v>63.5</v>
      </c>
      <c r="F4" s="221">
        <f>E4/D4</f>
        <v>12.7</v>
      </c>
      <c r="G4" s="222"/>
      <c r="H4" s="223"/>
      <c r="I4" s="224">
        <f>J4</f>
        <v>41424</v>
      </c>
      <c r="J4" s="225">
        <v>41424</v>
      </c>
      <c r="K4" s="225">
        <v>41428</v>
      </c>
      <c r="L4" s="226">
        <v>42</v>
      </c>
      <c r="M4" s="226">
        <v>55</v>
      </c>
      <c r="N4" s="224">
        <f>O4</f>
        <v>41470</v>
      </c>
      <c r="O4" s="225">
        <f>L4+K4</f>
        <v>41470</v>
      </c>
      <c r="P4" s="227">
        <v>41483</v>
      </c>
      <c r="Q4" s="221"/>
      <c r="R4" s="221"/>
      <c r="S4" s="221"/>
      <c r="T4" s="221"/>
      <c r="U4" s="221"/>
      <c r="V4" s="228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0">
        <v>13</v>
      </c>
      <c r="AQ4" s="229">
        <f>((165069.4737/AP4)*2)/1000</f>
        <v>25.395303646153845</v>
      </c>
      <c r="AR4" s="225">
        <v>41444</v>
      </c>
      <c r="AS4" s="230">
        <f>K4+(M4*$BK$1)</f>
        <v>41450.33455019557</v>
      </c>
      <c r="AT4" s="225">
        <v>41447</v>
      </c>
      <c r="AU4" s="230">
        <f>K4+(M4*$BM$1)</f>
        <v>41453.594915254238</v>
      </c>
      <c r="AV4" s="225">
        <v>41449</v>
      </c>
      <c r="AW4" s="230">
        <f>K4+(M4*$BO$1)</f>
        <v>41456.390964797916</v>
      </c>
      <c r="AX4" s="225">
        <v>41465</v>
      </c>
      <c r="AY4" s="230">
        <f>K4+(M4*$BQ$1)</f>
        <v>41480.848435462845</v>
      </c>
      <c r="AZ4" s="225">
        <v>41501</v>
      </c>
      <c r="BA4" s="230">
        <f>K4+(M4*$BU$1)</f>
        <v>41507.310256410259</v>
      </c>
      <c r="BB4" s="225">
        <v>41500</v>
      </c>
      <c r="BC4" s="230">
        <f>K4+(M4*$BS$1)</f>
        <v>41500.807561929592</v>
      </c>
      <c r="BD4" s="225">
        <v>41506</v>
      </c>
      <c r="BE4" s="230">
        <f>K4+(M4*$BY$1)</f>
        <v>41519.941025641026</v>
      </c>
      <c r="BF4" s="225">
        <v>41512</v>
      </c>
      <c r="BG4" s="230">
        <f>K4+(M4*$BW$1)</f>
        <v>41522.65128205128</v>
      </c>
      <c r="BH4" s="231"/>
      <c r="BI4" s="232"/>
      <c r="BJ4" s="218">
        <f>AR4-K4</f>
        <v>16</v>
      </c>
      <c r="BK4" s="233">
        <f>BJ4/M4</f>
        <v>0.29090909090909089</v>
      </c>
      <c r="BL4" s="219">
        <f>AT4-K4</f>
        <v>19</v>
      </c>
      <c r="BM4" s="233">
        <f>BL4/M4</f>
        <v>0.34545454545454546</v>
      </c>
      <c r="BN4" s="219">
        <f>AV4-K4</f>
        <v>21</v>
      </c>
      <c r="BO4" s="233">
        <f>BN4/M4</f>
        <v>0.38181818181818183</v>
      </c>
      <c r="BP4" s="219">
        <f>AX4-K4</f>
        <v>37</v>
      </c>
      <c r="BQ4" s="233">
        <f>BP4/M4</f>
        <v>0.67272727272727273</v>
      </c>
      <c r="BR4" s="219">
        <f>AZ4-K4</f>
        <v>73</v>
      </c>
      <c r="BS4" s="233">
        <f>BR4/M4</f>
        <v>1.3272727272727274</v>
      </c>
      <c r="BT4" s="219">
        <f>BB4-K4</f>
        <v>72</v>
      </c>
      <c r="BU4" s="233">
        <f>BT4/M4</f>
        <v>1.3090909090909091</v>
      </c>
      <c r="BV4" s="219">
        <f>BD4-K4</f>
        <v>78</v>
      </c>
      <c r="BW4" s="233">
        <f>BV4/M4</f>
        <v>1.4181818181818182</v>
      </c>
      <c r="BX4" s="219">
        <f>BF4-K4</f>
        <v>84</v>
      </c>
      <c r="BY4" s="234">
        <f>BX4/M4</f>
        <v>1.5272727272727273</v>
      </c>
    </row>
    <row r="5" spans="1:78" ht="11.1" customHeight="1" x14ac:dyDescent="0.2">
      <c r="A5" s="235"/>
      <c r="B5" s="236"/>
      <c r="C5" s="236"/>
      <c r="D5" s="237"/>
      <c r="E5" s="238"/>
      <c r="F5" s="238"/>
      <c r="G5" s="239"/>
      <c r="H5" s="240"/>
      <c r="I5" s="241"/>
      <c r="J5" s="242"/>
      <c r="K5" s="242"/>
      <c r="L5" s="243"/>
      <c r="M5" s="243"/>
      <c r="N5" s="241"/>
      <c r="O5" s="242"/>
      <c r="P5" s="242">
        <v>41633</v>
      </c>
      <c r="Q5" s="238"/>
      <c r="R5" s="238"/>
      <c r="S5" s="238"/>
      <c r="T5" s="238"/>
      <c r="U5" s="238"/>
      <c r="V5" s="244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37"/>
      <c r="AQ5" s="245"/>
      <c r="AR5" s="242">
        <v>41516</v>
      </c>
      <c r="AS5" s="246">
        <f>K4+(M4*$BK$2)</f>
        <v>41516</v>
      </c>
      <c r="AT5" s="242">
        <v>41526</v>
      </c>
      <c r="AU5" s="246">
        <f>K4+(M4*$BM$2)</f>
        <v>41526</v>
      </c>
      <c r="AV5" s="242">
        <v>41531</v>
      </c>
      <c r="AW5" s="246">
        <f>K4+(M4*$BO$2)</f>
        <v>41531</v>
      </c>
      <c r="AX5" s="242">
        <v>41544</v>
      </c>
      <c r="AY5" s="246">
        <f>K4+(M4*$BQ$2)</f>
        <v>41544</v>
      </c>
      <c r="AZ5" s="242">
        <v>41548</v>
      </c>
      <c r="BA5" s="246">
        <f>K4+(M4*$BS$2)</f>
        <v>41548</v>
      </c>
      <c r="BB5" s="242">
        <v>41561</v>
      </c>
      <c r="BC5" s="246">
        <f>K4+(M4*$BU$2)</f>
        <v>41561</v>
      </c>
      <c r="BD5" s="242">
        <v>41572</v>
      </c>
      <c r="BE5" s="246">
        <f>K4+(M4*$BW$2)</f>
        <v>41568.25</v>
      </c>
      <c r="BF5" s="242">
        <v>41582</v>
      </c>
      <c r="BG5" s="246">
        <f>K4+(M4*$BY$2)</f>
        <v>41582</v>
      </c>
      <c r="BH5" s="247"/>
      <c r="BI5" s="232"/>
      <c r="BJ5" s="235">
        <f>AR5-K4</f>
        <v>88</v>
      </c>
      <c r="BK5" s="248">
        <f>BJ5/M4</f>
        <v>1.6</v>
      </c>
      <c r="BL5" s="236">
        <f>AT5-K4</f>
        <v>98</v>
      </c>
      <c r="BM5" s="248">
        <f>BL5/M4</f>
        <v>1.7818181818181817</v>
      </c>
      <c r="BN5" s="236">
        <f>AV5-K4</f>
        <v>103</v>
      </c>
      <c r="BO5" s="248">
        <f>BN5/M4</f>
        <v>1.8727272727272728</v>
      </c>
      <c r="BP5" s="236">
        <f>AX5-K4</f>
        <v>116</v>
      </c>
      <c r="BQ5" s="248">
        <f>BP5/M4</f>
        <v>2.1090909090909089</v>
      </c>
      <c r="BR5" s="236">
        <f>AZ5-K4</f>
        <v>120</v>
      </c>
      <c r="BS5" s="248">
        <f>BR5/M4</f>
        <v>2.1818181818181817</v>
      </c>
      <c r="BT5" s="236">
        <f>BB5-K4</f>
        <v>133</v>
      </c>
      <c r="BU5" s="248">
        <f>BT5/M4</f>
        <v>2.418181818181818</v>
      </c>
      <c r="BV5" s="236">
        <f>BD5-K4</f>
        <v>144</v>
      </c>
      <c r="BW5" s="248">
        <f>BV5/M4</f>
        <v>2.6181818181818182</v>
      </c>
      <c r="BX5" s="236">
        <f>BF5-K4</f>
        <v>154</v>
      </c>
      <c r="BY5" s="249">
        <f>BX5/M4</f>
        <v>2.8</v>
      </c>
    </row>
    <row r="6" spans="1:78" ht="11.1" customHeight="1" x14ac:dyDescent="0.2">
      <c r="A6" s="235"/>
      <c r="B6" s="236"/>
      <c r="C6" s="236"/>
      <c r="D6" s="237"/>
      <c r="E6" s="238"/>
      <c r="F6" s="238"/>
      <c r="G6" s="239"/>
      <c r="H6" s="240"/>
      <c r="I6" s="241"/>
      <c r="J6" s="242"/>
      <c r="K6" s="242"/>
      <c r="L6" s="243"/>
      <c r="M6" s="243"/>
      <c r="N6" s="241"/>
      <c r="O6" s="242"/>
      <c r="P6" s="242"/>
      <c r="Q6" s="238"/>
      <c r="R6" s="238"/>
      <c r="S6" s="238"/>
      <c r="T6" s="238"/>
      <c r="U6" s="238"/>
      <c r="V6" s="244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237"/>
      <c r="AQ6" s="245"/>
      <c r="AR6" s="250"/>
      <c r="AS6" s="246">
        <f>K4+(M4*$BK$3)</f>
        <v>41584.199999999997</v>
      </c>
      <c r="AT6" s="242"/>
      <c r="AU6" s="246"/>
      <c r="AV6" s="242"/>
      <c r="AW6" s="246"/>
      <c r="AX6" s="242"/>
      <c r="AY6" s="246"/>
      <c r="AZ6" s="242"/>
      <c r="BA6" s="246"/>
      <c r="BB6" s="242"/>
      <c r="BC6" s="246"/>
      <c r="BD6" s="242"/>
      <c r="BE6" s="246"/>
      <c r="BF6" s="242"/>
      <c r="BG6" s="246"/>
      <c r="BH6" s="247"/>
      <c r="BI6" s="232"/>
      <c r="BJ6" s="235"/>
      <c r="BK6" s="248"/>
      <c r="BL6" s="236"/>
      <c r="BM6" s="248"/>
      <c r="BN6" s="236"/>
      <c r="BO6" s="248"/>
      <c r="BP6" s="236"/>
      <c r="BQ6" s="248"/>
      <c r="BR6" s="236"/>
      <c r="BS6" s="248"/>
      <c r="BT6" s="236"/>
      <c r="BU6" s="248"/>
      <c r="BV6" s="236"/>
      <c r="BW6" s="248"/>
      <c r="BX6" s="236"/>
      <c r="BY6" s="249"/>
    </row>
    <row r="7" spans="1:78" s="67" customFormat="1" ht="11.1" customHeight="1" x14ac:dyDescent="0.2">
      <c r="A7" s="251" t="s">
        <v>70</v>
      </c>
      <c r="B7" s="252" t="s">
        <v>44</v>
      </c>
      <c r="C7" s="252" t="s">
        <v>141</v>
      </c>
      <c r="D7" s="253">
        <v>3.3</v>
      </c>
      <c r="E7" s="254">
        <v>16</v>
      </c>
      <c r="F7" s="254">
        <f>E7/D7</f>
        <v>4.8484848484848486</v>
      </c>
      <c r="G7" s="255"/>
      <c r="H7" s="256"/>
      <c r="I7" s="257">
        <f>J7</f>
        <v>41480</v>
      </c>
      <c r="J7" s="258">
        <v>41480</v>
      </c>
      <c r="K7" s="258">
        <v>41482</v>
      </c>
      <c r="L7" s="259">
        <v>83</v>
      </c>
      <c r="M7" s="259">
        <v>52</v>
      </c>
      <c r="N7" s="257">
        <f>O7</f>
        <v>41533</v>
      </c>
      <c r="O7" s="258">
        <v>41533</v>
      </c>
      <c r="P7" s="250">
        <v>41534</v>
      </c>
      <c r="Q7" s="254">
        <v>3.5</v>
      </c>
      <c r="R7" s="254"/>
      <c r="S7" s="254"/>
      <c r="T7" s="254"/>
      <c r="U7" s="254"/>
      <c r="V7" s="244"/>
      <c r="W7" s="256"/>
      <c r="X7" s="256"/>
      <c r="Y7" s="256"/>
      <c r="Z7" s="256"/>
      <c r="AA7" s="256"/>
      <c r="AB7" s="256"/>
      <c r="AC7" s="260"/>
      <c r="AD7" s="260"/>
      <c r="AE7" s="260"/>
      <c r="AF7" s="260"/>
      <c r="AG7" s="260"/>
      <c r="AH7" s="260"/>
      <c r="AI7" s="260"/>
      <c r="AJ7" s="260"/>
      <c r="AK7" s="256"/>
      <c r="AL7" s="256"/>
      <c r="AM7" s="256"/>
      <c r="AN7" s="256"/>
      <c r="AO7" s="256"/>
      <c r="AP7" s="253">
        <v>15.3</v>
      </c>
      <c r="AQ7" s="260">
        <f>((165069.4737/AP7)*2)/1000</f>
        <v>21.577708980392156</v>
      </c>
      <c r="AR7" s="258">
        <v>41506</v>
      </c>
      <c r="AS7" s="261">
        <f>K7+(M7*$BK$1)</f>
        <v>41503.11630200308</v>
      </c>
      <c r="AT7" s="258">
        <v>41508</v>
      </c>
      <c r="AU7" s="261">
        <f>K7+(M7*$BM$1)</f>
        <v>41506.198828967645</v>
      </c>
      <c r="AV7" s="258">
        <v>41517</v>
      </c>
      <c r="AW7" s="261">
        <f>K7+(M7*$BO$1)</f>
        <v>41508.842366718025</v>
      </c>
      <c r="AX7" s="258">
        <v>41542</v>
      </c>
      <c r="AY7" s="261">
        <f>K7+(M7*$BQ$1)</f>
        <v>41531.965793528507</v>
      </c>
      <c r="AZ7" s="258">
        <v>41556</v>
      </c>
      <c r="BA7" s="261">
        <f>K7+(M7*$BS$1)</f>
        <v>41550.836240369797</v>
      </c>
      <c r="BB7" s="258">
        <v>41564</v>
      </c>
      <c r="BC7" s="261">
        <f>K7+(M7*$BU$1)</f>
        <v>41556.984242424245</v>
      </c>
      <c r="BD7" s="258">
        <v>41580</v>
      </c>
      <c r="BE7" s="261">
        <f>K7+(M7*$BW$1)</f>
        <v>41571.488484848487</v>
      </c>
      <c r="BF7" s="258">
        <v>41576</v>
      </c>
      <c r="BG7" s="261">
        <f>K7+(M7*$BY$1)</f>
        <v>41568.926060606063</v>
      </c>
      <c r="BH7" s="262"/>
      <c r="BI7" s="232"/>
      <c r="BJ7" s="251">
        <f>AR7-K7</f>
        <v>24</v>
      </c>
      <c r="BK7" s="263">
        <f>BJ7/M7</f>
        <v>0.46153846153846156</v>
      </c>
      <c r="BL7" s="252">
        <f>AT7-K7</f>
        <v>26</v>
      </c>
      <c r="BM7" s="263">
        <f>BL7/M7</f>
        <v>0.5</v>
      </c>
      <c r="BN7" s="252">
        <f>AV7-K7</f>
        <v>35</v>
      </c>
      <c r="BO7" s="263">
        <f>BN7/M7</f>
        <v>0.67307692307692313</v>
      </c>
      <c r="BP7" s="252">
        <f>AX7-K7</f>
        <v>60</v>
      </c>
      <c r="BQ7" s="263">
        <f>BP7/M7</f>
        <v>1.1538461538461537</v>
      </c>
      <c r="BR7" s="252">
        <f>AZ7-K7</f>
        <v>74</v>
      </c>
      <c r="BS7" s="263">
        <f>BR7/M7</f>
        <v>1.4230769230769231</v>
      </c>
      <c r="BT7" s="252">
        <f>BB7-K7</f>
        <v>82</v>
      </c>
      <c r="BU7" s="263">
        <f>BT7/M7</f>
        <v>1.5769230769230769</v>
      </c>
      <c r="BV7" s="252">
        <f>BD7-K7</f>
        <v>98</v>
      </c>
      <c r="BW7" s="263">
        <f>BV7/M7</f>
        <v>1.8846153846153846</v>
      </c>
      <c r="BX7" s="252">
        <f>BF7-K7</f>
        <v>94</v>
      </c>
      <c r="BY7" s="264">
        <f>BX7/M7</f>
        <v>1.8076923076923077</v>
      </c>
      <c r="BZ7" s="3"/>
    </row>
    <row r="8" spans="1:78" ht="11.1" customHeight="1" x14ac:dyDescent="0.2">
      <c r="A8" s="251"/>
      <c r="B8" s="252"/>
      <c r="C8" s="252"/>
      <c r="D8" s="253"/>
      <c r="E8" s="254"/>
      <c r="F8" s="254"/>
      <c r="G8" s="255"/>
      <c r="H8" s="256"/>
      <c r="I8" s="257"/>
      <c r="J8" s="258"/>
      <c r="K8" s="258"/>
      <c r="L8" s="259"/>
      <c r="M8" s="259"/>
      <c r="N8" s="257"/>
      <c r="O8" s="258"/>
      <c r="P8" s="258"/>
      <c r="Q8" s="254"/>
      <c r="R8" s="254"/>
      <c r="S8" s="254"/>
      <c r="T8" s="254"/>
      <c r="U8" s="254"/>
      <c r="V8" s="256"/>
      <c r="W8" s="256"/>
      <c r="X8" s="256"/>
      <c r="Y8" s="256"/>
      <c r="Z8" s="256"/>
      <c r="AA8" s="256"/>
      <c r="AB8" s="256"/>
      <c r="AC8" s="256"/>
      <c r="AD8" s="256"/>
      <c r="AE8" s="256"/>
      <c r="AF8" s="256"/>
      <c r="AG8" s="256"/>
      <c r="AH8" s="256"/>
      <c r="AI8" s="256"/>
      <c r="AJ8" s="256"/>
      <c r="AK8" s="256"/>
      <c r="AL8" s="256"/>
      <c r="AM8" s="256"/>
      <c r="AN8" s="256"/>
      <c r="AO8" s="256"/>
      <c r="AP8" s="253"/>
      <c r="AQ8" s="260"/>
      <c r="AR8" s="250"/>
      <c r="AS8" s="261">
        <f>K7+(M7*$BK$2)</f>
        <v>41565.199999999997</v>
      </c>
      <c r="AT8" s="258"/>
      <c r="AU8" s="261">
        <f>K7+(M7*$BM$2)</f>
        <v>41574.654545454548</v>
      </c>
      <c r="AV8" s="250"/>
      <c r="AW8" s="261">
        <f>K7+(M7*$BO$2)</f>
        <v>41579.381818181821</v>
      </c>
      <c r="AX8" s="258"/>
      <c r="AY8" s="261">
        <f>K7+(M7*$BQ$2)</f>
        <v>41591.672727272729</v>
      </c>
      <c r="AZ8" s="258"/>
      <c r="BA8" s="261">
        <f>K7+(M7*$BS$2)</f>
        <v>41595.454545454544</v>
      </c>
      <c r="BB8" s="258"/>
      <c r="BC8" s="261">
        <f>K7+(M7*$BU$2)</f>
        <v>41607.745454545453</v>
      </c>
      <c r="BD8" s="258"/>
      <c r="BE8" s="261">
        <f>K7+(M7*$BW$2)</f>
        <v>41614.6</v>
      </c>
      <c r="BF8" s="258"/>
      <c r="BG8" s="261">
        <f>K7+(M7*$BY$2)</f>
        <v>41627.599999999999</v>
      </c>
      <c r="BH8" s="262"/>
      <c r="BI8" s="232"/>
      <c r="BJ8" s="251"/>
      <c r="BK8" s="263"/>
      <c r="BL8" s="252"/>
      <c r="BM8" s="263"/>
      <c r="BN8" s="252"/>
      <c r="BO8" s="263"/>
      <c r="BP8" s="252"/>
      <c r="BQ8" s="263"/>
      <c r="BR8" s="252"/>
      <c r="BS8" s="263"/>
      <c r="BT8" s="252"/>
      <c r="BU8" s="263"/>
      <c r="BV8" s="252"/>
      <c r="BW8" s="263"/>
      <c r="BX8" s="252"/>
      <c r="BY8" s="264"/>
    </row>
    <row r="9" spans="1:78" ht="11.1" customHeight="1" x14ac:dyDescent="0.2">
      <c r="A9" s="235" t="s">
        <v>71</v>
      </c>
      <c r="B9" s="236" t="s">
        <v>44</v>
      </c>
      <c r="C9" s="236" t="s">
        <v>141</v>
      </c>
      <c r="D9" s="237">
        <v>3.2</v>
      </c>
      <c r="E9" s="238">
        <v>18</v>
      </c>
      <c r="F9" s="238">
        <f>E9/D9</f>
        <v>5.625</v>
      </c>
      <c r="G9" s="239"/>
      <c r="H9" s="240"/>
      <c r="I9" s="241">
        <f>J9</f>
        <v>41492</v>
      </c>
      <c r="J9" s="242">
        <v>41492</v>
      </c>
      <c r="K9" s="242">
        <v>41492</v>
      </c>
      <c r="L9" s="243">
        <v>48</v>
      </c>
      <c r="M9" s="243">
        <v>50</v>
      </c>
      <c r="N9" s="241">
        <f>O9</f>
        <v>41540</v>
      </c>
      <c r="O9" s="242">
        <v>41540</v>
      </c>
      <c r="P9" s="250">
        <v>41542</v>
      </c>
      <c r="Q9" s="238">
        <v>3.5</v>
      </c>
      <c r="R9" s="238"/>
      <c r="S9" s="238"/>
      <c r="T9" s="238"/>
      <c r="U9" s="238"/>
      <c r="V9" s="244"/>
      <c r="W9" s="240"/>
      <c r="X9" s="240"/>
      <c r="Y9" s="240"/>
      <c r="Z9" s="240"/>
      <c r="AA9" s="240"/>
      <c r="AB9" s="240"/>
      <c r="AC9" s="245"/>
      <c r="AD9" s="245"/>
      <c r="AE9" s="245"/>
      <c r="AF9" s="245"/>
      <c r="AG9" s="245"/>
      <c r="AH9" s="245"/>
      <c r="AI9" s="245"/>
      <c r="AJ9" s="245"/>
      <c r="AK9" s="240"/>
      <c r="AL9" s="240"/>
      <c r="AM9" s="240"/>
      <c r="AN9" s="240"/>
      <c r="AO9" s="240"/>
      <c r="AP9" s="237">
        <v>15.7</v>
      </c>
      <c r="AQ9" s="245">
        <f>((165069.4737/AP9)*3)/1000</f>
        <v>31.541937649681532</v>
      </c>
      <c r="AR9" s="242">
        <v>41522</v>
      </c>
      <c r="AS9" s="246">
        <f>K9+(M9*$BK$1)</f>
        <v>41512.304136541425</v>
      </c>
      <c r="AT9" s="242">
        <v>41522</v>
      </c>
      <c r="AU9" s="246">
        <f>K9+(M9*$BM$1)</f>
        <v>41515.26810477658</v>
      </c>
      <c r="AV9" s="242">
        <v>41520</v>
      </c>
      <c r="AW9" s="246">
        <f>K9+(M9*$BO$1)</f>
        <v>41517.809967998102</v>
      </c>
      <c r="AX9" s="242">
        <v>41542</v>
      </c>
      <c r="AY9" s="246">
        <f>K9+(M9*$BQ$1)</f>
        <v>41540.044032238948</v>
      </c>
      <c r="AZ9" s="242">
        <v>41565</v>
      </c>
      <c r="BA9" s="246">
        <f>K9+(M9*$BU$1)</f>
        <v>41564.100233100231</v>
      </c>
      <c r="BB9" s="242">
        <v>41564</v>
      </c>
      <c r="BC9" s="246">
        <f>K9+(M9*$BS$1)</f>
        <v>41558.188692663272</v>
      </c>
      <c r="BD9" s="242">
        <v>41585</v>
      </c>
      <c r="BE9" s="246">
        <f>K9+(M9*$BY$1)</f>
        <v>41575.582750582747</v>
      </c>
      <c r="BF9" s="242">
        <v>41576</v>
      </c>
      <c r="BG9" s="246">
        <f>K9+(M9*$BW$1)</f>
        <v>41578.046620046618</v>
      </c>
      <c r="BH9" s="247"/>
      <c r="BI9" s="232"/>
      <c r="BJ9" s="235">
        <f>AR9-K9</f>
        <v>30</v>
      </c>
      <c r="BK9" s="248">
        <f>BJ9/M9</f>
        <v>0.6</v>
      </c>
      <c r="BL9" s="236">
        <f>AT9-K9</f>
        <v>30</v>
      </c>
      <c r="BM9" s="248">
        <f>BL9/M9</f>
        <v>0.6</v>
      </c>
      <c r="BN9" s="236">
        <f>AV9-K9</f>
        <v>28</v>
      </c>
      <c r="BO9" s="248">
        <f>BN9/M9</f>
        <v>0.56000000000000005</v>
      </c>
      <c r="BP9" s="236">
        <f>AX9-K9</f>
        <v>50</v>
      </c>
      <c r="BQ9" s="248">
        <f>BP9/M9</f>
        <v>1</v>
      </c>
      <c r="BR9" s="236">
        <f>AZ9-K9</f>
        <v>73</v>
      </c>
      <c r="BS9" s="248">
        <f>BR9/M9</f>
        <v>1.46</v>
      </c>
      <c r="BT9" s="236">
        <f>BB9-K9</f>
        <v>72</v>
      </c>
      <c r="BU9" s="248">
        <f>BT9/M9</f>
        <v>1.44</v>
      </c>
      <c r="BV9" s="236">
        <f>BD9-K9</f>
        <v>93</v>
      </c>
      <c r="BW9" s="248">
        <f>BV9/M9</f>
        <v>1.86</v>
      </c>
      <c r="BX9" s="236">
        <f>BF9-K9</f>
        <v>84</v>
      </c>
      <c r="BY9" s="249">
        <f>BX9/M9</f>
        <v>1.68</v>
      </c>
    </row>
    <row r="10" spans="1:78" ht="11.1" customHeight="1" x14ac:dyDescent="0.2">
      <c r="A10" s="235"/>
      <c r="B10" s="236"/>
      <c r="C10" s="236"/>
      <c r="D10" s="237"/>
      <c r="E10" s="238"/>
      <c r="F10" s="238"/>
      <c r="G10" s="239"/>
      <c r="H10" s="240"/>
      <c r="I10" s="241"/>
      <c r="J10" s="242"/>
      <c r="K10" s="242"/>
      <c r="L10" s="243"/>
      <c r="M10" s="243"/>
      <c r="N10" s="241"/>
      <c r="O10" s="242"/>
      <c r="P10" s="242"/>
      <c r="Q10" s="238"/>
      <c r="R10" s="238"/>
      <c r="S10" s="238"/>
      <c r="T10" s="238"/>
      <c r="U10" s="238"/>
      <c r="V10" s="244"/>
      <c r="W10" s="240"/>
      <c r="X10" s="240"/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N10" s="240"/>
      <c r="AO10" s="240"/>
      <c r="AP10" s="237"/>
      <c r="AQ10" s="245"/>
      <c r="AR10" s="250"/>
      <c r="AS10" s="246">
        <f>K9+(M9*$BK$2)</f>
        <v>41572</v>
      </c>
      <c r="AT10" s="250"/>
      <c r="AU10" s="246">
        <f>K9+(M9*$BM$2)</f>
        <v>41581.090909090912</v>
      </c>
      <c r="AV10" s="242"/>
      <c r="AW10" s="246">
        <f>K9+(M9*$BO$2)</f>
        <v>41585.63636363636</v>
      </c>
      <c r="AX10" s="242"/>
      <c r="AY10" s="246">
        <f>K9+(M9*$BQ$2)</f>
        <v>41597.454545454544</v>
      </c>
      <c r="AZ10" s="242"/>
      <c r="BA10" s="246">
        <f>K9+(M9*$BS$2)</f>
        <v>41601.090909090912</v>
      </c>
      <c r="BB10" s="242"/>
      <c r="BC10" s="246">
        <f>K9+(M9*$BU$2)</f>
        <v>41612.909090909088</v>
      </c>
      <c r="BD10" s="242"/>
      <c r="BE10" s="246">
        <f>K9+(M9*$BW$2)</f>
        <v>41619.5</v>
      </c>
      <c r="BF10" s="242"/>
      <c r="BG10" s="246">
        <f>K9+(M9*$BY$2)</f>
        <v>41632</v>
      </c>
      <c r="BH10" s="247"/>
      <c r="BI10" s="232"/>
      <c r="BJ10" s="235"/>
      <c r="BK10" s="248"/>
      <c r="BL10" s="236"/>
      <c r="BM10" s="248"/>
      <c r="BN10" s="236"/>
      <c r="BO10" s="248"/>
      <c r="BP10" s="236"/>
      <c r="BQ10" s="248"/>
      <c r="BR10" s="236"/>
      <c r="BS10" s="248"/>
      <c r="BT10" s="236"/>
      <c r="BU10" s="248"/>
      <c r="BV10" s="236"/>
      <c r="BW10" s="248"/>
      <c r="BX10" s="236"/>
      <c r="BY10" s="249"/>
    </row>
    <row r="11" spans="1:78" ht="11.1" customHeight="1" x14ac:dyDescent="0.2">
      <c r="A11" s="251" t="s">
        <v>72</v>
      </c>
      <c r="B11" s="252" t="s">
        <v>44</v>
      </c>
      <c r="C11" s="252" t="s">
        <v>141</v>
      </c>
      <c r="D11" s="253">
        <v>5</v>
      </c>
      <c r="E11" s="254">
        <v>55</v>
      </c>
      <c r="F11" s="254">
        <f>E11/D11</f>
        <v>11</v>
      </c>
      <c r="G11" s="255">
        <v>41496</v>
      </c>
      <c r="H11" s="256">
        <f>K11-G11</f>
        <v>31</v>
      </c>
      <c r="I11" s="257">
        <f>J11</f>
        <v>41527</v>
      </c>
      <c r="J11" s="258">
        <v>41527</v>
      </c>
      <c r="K11" s="258">
        <v>41527</v>
      </c>
      <c r="L11" s="259">
        <v>63</v>
      </c>
      <c r="M11" s="259">
        <v>59</v>
      </c>
      <c r="N11" s="257">
        <f>O11</f>
        <v>41590</v>
      </c>
      <c r="O11" s="258">
        <v>41590</v>
      </c>
      <c r="P11" s="250">
        <v>41586</v>
      </c>
      <c r="Q11" s="254"/>
      <c r="R11" s="254"/>
      <c r="S11" s="254"/>
      <c r="T11" s="254"/>
      <c r="U11" s="25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53">
        <v>15.3</v>
      </c>
      <c r="AQ11" s="260">
        <f>((165069.4737/AP11)*2)/1000</f>
        <v>21.577708980392156</v>
      </c>
      <c r="AR11" s="258">
        <v>41542</v>
      </c>
      <c r="AS11" s="261">
        <f>K11+(M11*$BK$1)</f>
        <v>41550.958881118881</v>
      </c>
      <c r="AT11" s="258">
        <v>41551</v>
      </c>
      <c r="AU11" s="261">
        <f>K11+(M11*$BM$1)</f>
        <v>41554.45636363636</v>
      </c>
      <c r="AV11" s="258">
        <v>41554</v>
      </c>
      <c r="AW11" s="261">
        <f>K11+(M11*$BO$1)</f>
        <v>41557.455762237762</v>
      </c>
      <c r="AX11" s="258">
        <v>41587</v>
      </c>
      <c r="AY11" s="261">
        <f>K11+(M11*$BQ$1)</f>
        <v>41583.691958041956</v>
      </c>
      <c r="AZ11" s="258">
        <v>41591</v>
      </c>
      <c r="BA11" s="261">
        <f>K11+(M11*$BS$1)</f>
        <v>41605.102657342657</v>
      </c>
      <c r="BB11" s="258"/>
      <c r="BC11" s="261">
        <f>K11+(M11*$BU$1)</f>
        <v>41612.078275058273</v>
      </c>
      <c r="BD11" s="258"/>
      <c r="BE11" s="261">
        <f>K11+(M11*$BW$1)</f>
        <v>41628.535011655011</v>
      </c>
      <c r="BF11" s="258"/>
      <c r="BG11" s="261">
        <f>K11+(M11*$BY$1)</f>
        <v>41625.627645687644</v>
      </c>
      <c r="BH11" s="262"/>
      <c r="BI11" s="232"/>
      <c r="BJ11" s="251">
        <f>AR11-K11</f>
        <v>15</v>
      </c>
      <c r="BK11" s="263">
        <f>BJ11/M11</f>
        <v>0.25423728813559321</v>
      </c>
      <c r="BL11" s="252">
        <f>AT11-K11</f>
        <v>24</v>
      </c>
      <c r="BM11" s="263">
        <f>BL11/M11</f>
        <v>0.40677966101694918</v>
      </c>
      <c r="BN11" s="252">
        <f>AV11-K11</f>
        <v>27</v>
      </c>
      <c r="BO11" s="263">
        <f>BN11/M11</f>
        <v>0.4576271186440678</v>
      </c>
      <c r="BP11" s="252">
        <f>AX11-K11</f>
        <v>60</v>
      </c>
      <c r="BQ11" s="263">
        <f>BP11/M11</f>
        <v>1.0169491525423728</v>
      </c>
      <c r="BR11" s="252">
        <f>AZ11-K11</f>
        <v>64</v>
      </c>
      <c r="BS11" s="263">
        <f>BR11/M11</f>
        <v>1.0847457627118644</v>
      </c>
      <c r="BT11" s="252"/>
      <c r="BU11" s="263"/>
      <c r="BV11" s="252"/>
      <c r="BW11" s="263"/>
      <c r="BX11" s="252"/>
      <c r="BY11" s="264"/>
    </row>
    <row r="12" spans="1:78" ht="11.1" customHeight="1" x14ac:dyDescent="0.2">
      <c r="A12" s="251"/>
      <c r="B12" s="252"/>
      <c r="C12" s="252"/>
      <c r="D12" s="253"/>
      <c r="E12" s="254"/>
      <c r="F12" s="254"/>
      <c r="G12" s="255"/>
      <c r="H12" s="256"/>
      <c r="I12" s="257"/>
      <c r="J12" s="258"/>
      <c r="K12" s="258"/>
      <c r="L12" s="259"/>
      <c r="M12" s="259"/>
      <c r="N12" s="257"/>
      <c r="O12" s="258"/>
      <c r="P12" s="250"/>
      <c r="Q12" s="254"/>
      <c r="R12" s="254"/>
      <c r="S12" s="254"/>
      <c r="T12" s="254"/>
      <c r="U12" s="25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53"/>
      <c r="AQ12" s="260"/>
      <c r="AR12" s="258"/>
      <c r="AS12" s="261"/>
      <c r="AT12" s="258"/>
      <c r="AU12" s="261"/>
      <c r="AV12" s="258"/>
      <c r="AW12" s="261"/>
      <c r="AX12" s="258"/>
      <c r="AY12" s="261"/>
      <c r="AZ12" s="258"/>
      <c r="BA12" s="261"/>
      <c r="BB12" s="258"/>
      <c r="BC12" s="261"/>
      <c r="BD12" s="258"/>
      <c r="BE12" s="261"/>
      <c r="BF12" s="258"/>
      <c r="BG12" s="261"/>
      <c r="BH12" s="262"/>
      <c r="BI12" s="232"/>
      <c r="BJ12" s="251"/>
      <c r="BK12" s="263"/>
      <c r="BL12" s="252"/>
      <c r="BM12" s="263"/>
      <c r="BN12" s="252"/>
      <c r="BO12" s="263"/>
      <c r="BP12" s="252"/>
      <c r="BQ12" s="263"/>
      <c r="BR12" s="252"/>
      <c r="BS12" s="263"/>
      <c r="BT12" s="252"/>
      <c r="BU12" s="263"/>
      <c r="BV12" s="252"/>
      <c r="BW12" s="263"/>
      <c r="BX12" s="252"/>
      <c r="BY12" s="264"/>
    </row>
    <row r="13" spans="1:78" ht="11.1" customHeight="1" x14ac:dyDescent="0.2">
      <c r="A13" s="267" t="s">
        <v>73</v>
      </c>
      <c r="B13" s="268" t="s">
        <v>44</v>
      </c>
      <c r="C13" s="268" t="s">
        <v>141</v>
      </c>
      <c r="D13" s="269">
        <v>4.8</v>
      </c>
      <c r="E13" s="270">
        <v>9</v>
      </c>
      <c r="F13" s="270">
        <f>E13/D13</f>
        <v>1.875</v>
      </c>
      <c r="G13" s="271">
        <v>41522</v>
      </c>
      <c r="H13" s="272">
        <f>K13-G13</f>
        <v>35</v>
      </c>
      <c r="I13" s="273">
        <f>J13</f>
        <v>41558</v>
      </c>
      <c r="J13" s="274">
        <v>41558</v>
      </c>
      <c r="K13" s="274">
        <v>41557</v>
      </c>
      <c r="L13" s="275">
        <v>59</v>
      </c>
      <c r="M13" s="275">
        <v>59</v>
      </c>
      <c r="N13" s="273">
        <f>O13</f>
        <v>41616</v>
      </c>
      <c r="O13" s="274">
        <v>41616</v>
      </c>
      <c r="P13" s="276"/>
      <c r="Q13" s="270"/>
      <c r="R13" s="270"/>
      <c r="S13" s="270"/>
      <c r="T13" s="270"/>
      <c r="U13" s="270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  <c r="AN13" s="272"/>
      <c r="AO13" s="272"/>
      <c r="AP13" s="269">
        <v>15.7</v>
      </c>
      <c r="AQ13" s="277">
        <f>((165069.4737/AP13)*3)/1000</f>
        <v>31.541937649681532</v>
      </c>
      <c r="AR13" s="274">
        <v>41582</v>
      </c>
      <c r="AS13" s="278">
        <f>K13+(M13*$BK$1)</f>
        <v>41580.958881118881</v>
      </c>
      <c r="AT13" s="274">
        <v>41585</v>
      </c>
      <c r="AU13" s="278">
        <f>K13+(M13*$BM$1)</f>
        <v>41584.45636363636</v>
      </c>
      <c r="AV13" s="274">
        <v>41587</v>
      </c>
      <c r="AW13" s="278">
        <f>K13+(M13*$BO$1)</f>
        <v>41587.455762237762</v>
      </c>
      <c r="AX13" s="274"/>
      <c r="AY13" s="278">
        <f>K13+(M13*$BQ$1)</f>
        <v>41613.691958041956</v>
      </c>
      <c r="AZ13" s="274"/>
      <c r="BA13" s="278">
        <f>K13+(M13*$BU$1)</f>
        <v>41642.078275058273</v>
      </c>
      <c r="BB13" s="274"/>
      <c r="BC13" s="278">
        <f>K13+(M13*$BS$1)</f>
        <v>41635.102657342657</v>
      </c>
      <c r="BD13" s="274"/>
      <c r="BE13" s="278">
        <f>K13+(M13*$BY$1)</f>
        <v>41655.627645687644</v>
      </c>
      <c r="BF13" s="274"/>
      <c r="BG13" s="278">
        <f>K13+(M13*$BW$1)</f>
        <v>41658.535011655011</v>
      </c>
      <c r="BH13" s="279"/>
      <c r="BI13" s="232"/>
      <c r="BJ13" s="267">
        <f>AR13-K13</f>
        <v>25</v>
      </c>
      <c r="BK13" s="280">
        <f>BJ13/M13</f>
        <v>0.42372881355932202</v>
      </c>
      <c r="BL13" s="268">
        <f>AT13-K13</f>
        <v>28</v>
      </c>
      <c r="BM13" s="280">
        <f>BL13/M13</f>
        <v>0.47457627118644069</v>
      </c>
      <c r="BN13" s="268">
        <f>AV13-K13</f>
        <v>30</v>
      </c>
      <c r="BO13" s="280">
        <f>BN13/M13</f>
        <v>0.50847457627118642</v>
      </c>
      <c r="BP13" s="268"/>
      <c r="BQ13" s="280"/>
      <c r="BR13" s="268"/>
      <c r="BS13" s="280"/>
      <c r="BT13" s="268"/>
      <c r="BU13" s="280"/>
      <c r="BV13" s="268"/>
      <c r="BW13" s="280"/>
      <c r="BX13" s="268"/>
      <c r="BY13" s="281"/>
    </row>
    <row r="14" spans="1:78" s="165" customFormat="1" ht="11.1" customHeight="1" x14ac:dyDescent="0.2">
      <c r="D14" s="282"/>
      <c r="E14" s="282"/>
      <c r="F14" s="282"/>
      <c r="K14" s="283"/>
      <c r="V14" s="3"/>
      <c r="AE14" s="282"/>
      <c r="AF14" s="282"/>
      <c r="AP14" s="284"/>
      <c r="AW14" s="285"/>
      <c r="AY14" s="285"/>
      <c r="BA14" s="285"/>
      <c r="BC14" s="285"/>
      <c r="BE14" s="285"/>
      <c r="BG14" s="285"/>
      <c r="BH14" s="286"/>
      <c r="BK14" s="164">
        <f>AVERAGE(BK13,BK11,BK9,BK7,BK4)</f>
        <v>0.40608273082849361</v>
      </c>
      <c r="BM14" s="164">
        <f>AVERAGE(BM13,BM11,BM9,BM7,BM4)</f>
        <v>0.46536209553158708</v>
      </c>
      <c r="BO14" s="164">
        <f>AVERAGE(BO13,BO11,BO9,BO7,BO4)</f>
        <v>0.51619935996207178</v>
      </c>
      <c r="BQ14" s="164">
        <f>AVERAGE(BQ13,BQ11,BQ9,BQ7,BQ4)</f>
        <v>0.96088064477894986</v>
      </c>
      <c r="BS14" s="164">
        <f>AVERAGE(BS13,BS11,BS9,BS7,BS4)</f>
        <v>1.3237738532653787</v>
      </c>
      <c r="BU14" s="164">
        <f>AVERAGE(BU13,BU11,BU9,BU7,BU4)</f>
        <v>1.4420046620046623</v>
      </c>
      <c r="BW14" s="164">
        <f>AVERAGE(BW13,BW11,BW9,BW7,BW4)</f>
        <v>1.7209324009324007</v>
      </c>
      <c r="BY14" s="164">
        <f>AVERAGE(BY13,BY11,BY9,BY7,BY4)</f>
        <v>1.6716550116550117</v>
      </c>
      <c r="BZ14" s="3"/>
    </row>
    <row r="15" spans="1:78" s="165" customFormat="1" ht="11.1" customHeight="1" x14ac:dyDescent="0.2">
      <c r="D15" s="282"/>
      <c r="E15" s="282"/>
      <c r="F15" s="282"/>
      <c r="V15" s="3"/>
      <c r="AE15" s="282"/>
      <c r="AF15" s="282"/>
      <c r="AP15" s="284"/>
      <c r="AW15" s="285"/>
      <c r="AY15" s="285"/>
      <c r="BA15" s="285"/>
      <c r="BC15" s="285"/>
      <c r="BE15" s="285"/>
      <c r="BG15" s="285"/>
      <c r="BH15" s="286"/>
      <c r="BK15" s="164">
        <f>AVERAGE(BK5,BK8,BK10)</f>
        <v>1.6</v>
      </c>
      <c r="BM15" s="164">
        <f>AVERAGE(BM5,BM8,BM10)</f>
        <v>1.7818181818181817</v>
      </c>
      <c r="BO15" s="164">
        <f>AVERAGE(BO5,BO8,BO10)</f>
        <v>1.8727272727272728</v>
      </c>
      <c r="BQ15" s="164">
        <f>AVERAGE(BQ5,BQ8,BQ10)</f>
        <v>2.1090909090909089</v>
      </c>
      <c r="BS15" s="164">
        <f>AVERAGE(BS5,BS8,BS10)</f>
        <v>2.1818181818181817</v>
      </c>
      <c r="BU15" s="164">
        <f>AVERAGE(BU5,BU8,BU10)</f>
        <v>2.418181818181818</v>
      </c>
      <c r="BW15" s="164">
        <f>AVERAGE(BW5,BW8,BW10)</f>
        <v>2.6181818181818182</v>
      </c>
      <c r="BY15" s="164">
        <f>AVERAGE(BY5,BY8,BY10)</f>
        <v>2.8</v>
      </c>
      <c r="BZ15" s="3"/>
    </row>
    <row r="16" spans="1:78" ht="11.1" customHeight="1" x14ac:dyDescent="0.2">
      <c r="A16" s="138" t="s">
        <v>0</v>
      </c>
      <c r="B16" s="139" t="s">
        <v>88</v>
      </c>
      <c r="C16" s="139" t="s">
        <v>1</v>
      </c>
      <c r="D16" s="166" t="s">
        <v>2</v>
      </c>
      <c r="E16" s="166" t="s">
        <v>89</v>
      </c>
      <c r="F16" s="166" t="s">
        <v>90</v>
      </c>
      <c r="G16" s="167" t="s">
        <v>91</v>
      </c>
      <c r="H16" s="168" t="s">
        <v>92</v>
      </c>
      <c r="I16" s="169" t="s">
        <v>3</v>
      </c>
      <c r="J16" s="170" t="s">
        <v>4</v>
      </c>
      <c r="K16" s="139" t="s">
        <v>93</v>
      </c>
      <c r="L16" s="139" t="s">
        <v>6</v>
      </c>
      <c r="M16" s="167" t="s">
        <v>94</v>
      </c>
      <c r="N16" s="169" t="s">
        <v>3</v>
      </c>
      <c r="O16" s="170" t="s">
        <v>8</v>
      </c>
      <c r="P16" s="171" t="s">
        <v>95</v>
      </c>
      <c r="Q16" s="172" t="s">
        <v>2</v>
      </c>
      <c r="R16" s="171" t="s">
        <v>96</v>
      </c>
      <c r="S16" s="171" t="s">
        <v>16</v>
      </c>
      <c r="T16" s="167" t="s">
        <v>97</v>
      </c>
      <c r="U16" s="287" t="s">
        <v>98</v>
      </c>
      <c r="W16" s="174" t="s">
        <v>99</v>
      </c>
      <c r="X16" s="174" t="s">
        <v>100</v>
      </c>
      <c r="Y16" s="174" t="s">
        <v>101</v>
      </c>
      <c r="Z16" s="174" t="s">
        <v>102</v>
      </c>
      <c r="AA16" s="174" t="s">
        <v>103</v>
      </c>
      <c r="AB16" s="174" t="s">
        <v>104</v>
      </c>
      <c r="AC16" s="139" t="s">
        <v>105</v>
      </c>
      <c r="AD16" s="175" t="s">
        <v>106</v>
      </c>
      <c r="AE16" s="175" t="s">
        <v>107</v>
      </c>
      <c r="AF16" s="139" t="s">
        <v>108</v>
      </c>
      <c r="AG16" s="175" t="s">
        <v>109</v>
      </c>
      <c r="AH16" s="139" t="s">
        <v>110</v>
      </c>
      <c r="AI16" s="139" t="s">
        <v>111</v>
      </c>
      <c r="AJ16" s="139" t="s">
        <v>112</v>
      </c>
      <c r="AK16" s="170" t="s">
        <v>113</v>
      </c>
      <c r="AL16" s="174" t="s">
        <v>114</v>
      </c>
      <c r="AM16" s="174" t="s">
        <v>115</v>
      </c>
      <c r="AN16" s="174" t="s">
        <v>87</v>
      </c>
      <c r="AO16" s="150"/>
      <c r="AP16" s="176" t="s">
        <v>116</v>
      </c>
      <c r="AQ16" s="169" t="s">
        <v>117</v>
      </c>
      <c r="AR16" s="170" t="s">
        <v>118</v>
      </c>
      <c r="AS16" s="170"/>
      <c r="AT16" s="139" t="s">
        <v>119</v>
      </c>
      <c r="AU16" s="170"/>
      <c r="AV16" s="139" t="s">
        <v>128</v>
      </c>
      <c r="AW16" s="139"/>
      <c r="AX16" s="139" t="s">
        <v>127</v>
      </c>
      <c r="AY16" s="139"/>
      <c r="AZ16" s="139" t="s">
        <v>86</v>
      </c>
      <c r="BA16" s="139"/>
      <c r="BB16" s="139" t="s">
        <v>120</v>
      </c>
      <c r="BC16" s="139"/>
      <c r="BD16" s="139" t="s">
        <v>123</v>
      </c>
      <c r="BE16" s="139"/>
      <c r="BF16" s="139" t="s">
        <v>124</v>
      </c>
      <c r="BG16" s="170"/>
      <c r="BH16" s="177"/>
      <c r="BI16" s="69"/>
      <c r="BJ16" s="178" t="s">
        <v>118</v>
      </c>
      <c r="BK16" s="179">
        <f>BK28</f>
        <v>0.13910389737975945</v>
      </c>
      <c r="BL16" s="139" t="s">
        <v>119</v>
      </c>
      <c r="BM16" s="179">
        <f>BM28</f>
        <v>0.16010413596620493</v>
      </c>
      <c r="BN16" s="139" t="s">
        <v>121</v>
      </c>
      <c r="BO16" s="179">
        <f>BO28</f>
        <v>0.30946696981179744</v>
      </c>
      <c r="BP16" s="172" t="s">
        <v>127</v>
      </c>
      <c r="BQ16" s="179">
        <f>BQ28</f>
        <v>0.31395127222713431</v>
      </c>
      <c r="BR16" s="139" t="s">
        <v>86</v>
      </c>
      <c r="BS16" s="179">
        <f>BS28</f>
        <v>0.20088389260803058</v>
      </c>
      <c r="BT16" s="139" t="s">
        <v>120</v>
      </c>
      <c r="BU16" s="179">
        <f>BU28</f>
        <v>0.25615005683971204</v>
      </c>
      <c r="BV16" s="172" t="s">
        <v>123</v>
      </c>
      <c r="BW16" s="179">
        <f>BW28</f>
        <v>0.34684504512090719</v>
      </c>
      <c r="BX16" s="139" t="s">
        <v>124</v>
      </c>
      <c r="BY16" s="180">
        <f>BY28</f>
        <v>0.42084894671101569</v>
      </c>
    </row>
    <row r="17" spans="1:77" ht="11.1" customHeight="1" x14ac:dyDescent="0.2">
      <c r="A17" s="288"/>
      <c r="B17" s="289"/>
      <c r="C17" s="289"/>
      <c r="D17" s="290"/>
      <c r="E17" s="290"/>
      <c r="F17" s="290"/>
      <c r="G17" s="291"/>
      <c r="H17" s="292"/>
      <c r="I17" s="293"/>
      <c r="J17" s="294"/>
      <c r="K17" s="289"/>
      <c r="L17" s="289"/>
      <c r="M17" s="291"/>
      <c r="N17" s="293"/>
      <c r="O17" s="294"/>
      <c r="P17" s="295"/>
      <c r="Q17" s="296"/>
      <c r="R17" s="295"/>
      <c r="S17" s="295"/>
      <c r="T17" s="291"/>
      <c r="U17" s="297"/>
      <c r="W17" s="198"/>
      <c r="X17" s="198"/>
      <c r="Y17" s="198"/>
      <c r="Z17" s="198"/>
      <c r="AA17" s="198"/>
      <c r="AB17" s="198"/>
      <c r="AC17" s="289"/>
      <c r="AD17" s="298"/>
      <c r="AE17" s="298"/>
      <c r="AF17" s="289"/>
      <c r="AG17" s="298"/>
      <c r="AH17" s="289"/>
      <c r="AI17" s="289"/>
      <c r="AJ17" s="289"/>
      <c r="AK17" s="294"/>
      <c r="AL17" s="198"/>
      <c r="AM17" s="198"/>
      <c r="AN17" s="198"/>
      <c r="AO17" s="299"/>
      <c r="AP17" s="300"/>
      <c r="AQ17" s="293"/>
      <c r="AR17" s="294" t="s">
        <v>125</v>
      </c>
      <c r="AS17" s="294"/>
      <c r="AT17" s="289" t="s">
        <v>142</v>
      </c>
      <c r="AU17" s="294"/>
      <c r="AV17" s="289" t="s">
        <v>133</v>
      </c>
      <c r="AW17" s="289"/>
      <c r="AX17" s="301" t="s">
        <v>143</v>
      </c>
      <c r="AY17" s="302"/>
      <c r="AZ17" s="289" t="s">
        <v>135</v>
      </c>
      <c r="BA17" s="289"/>
      <c r="BB17" s="289" t="s">
        <v>126</v>
      </c>
      <c r="BC17" s="289"/>
      <c r="BD17" s="289"/>
      <c r="BE17" s="289"/>
      <c r="BF17" s="289"/>
      <c r="BG17" s="294"/>
      <c r="BH17" s="303"/>
      <c r="BI17" s="69"/>
      <c r="BJ17" s="195" t="s">
        <v>125</v>
      </c>
      <c r="BK17" s="196">
        <f>BK29</f>
        <v>0.5348788121201915</v>
      </c>
      <c r="BL17" s="183" t="s">
        <v>142</v>
      </c>
      <c r="BM17" s="196">
        <f>BM29</f>
        <v>0.56807760141093466</v>
      </c>
      <c r="BN17" s="183" t="s">
        <v>133</v>
      </c>
      <c r="BO17" s="196">
        <f>BO29</f>
        <v>0.64966317207696522</v>
      </c>
      <c r="BP17" s="301" t="s">
        <v>143</v>
      </c>
      <c r="BQ17" s="196">
        <f>BQ29</f>
        <v>0.72088838364700436</v>
      </c>
      <c r="BR17" s="190" t="s">
        <v>135</v>
      </c>
      <c r="BS17" s="196">
        <f>BS29</f>
        <v>0.83855820105820111</v>
      </c>
      <c r="BT17" s="183" t="s">
        <v>126</v>
      </c>
      <c r="BU17" s="196">
        <f>BU29</f>
        <v>1.0076923076923077</v>
      </c>
      <c r="BV17" s="190"/>
      <c r="BW17" s="196"/>
      <c r="BX17" s="183"/>
      <c r="BY17" s="197"/>
    </row>
    <row r="18" spans="1:77" ht="11.1" customHeight="1" x14ac:dyDescent="0.2">
      <c r="A18" s="218" t="s">
        <v>74</v>
      </c>
      <c r="B18" s="219" t="s">
        <v>75</v>
      </c>
      <c r="C18" s="219" t="s">
        <v>144</v>
      </c>
      <c r="D18" s="220">
        <v>7.81</v>
      </c>
      <c r="E18" s="219">
        <v>51.5</v>
      </c>
      <c r="F18" s="221">
        <f>E18/D18</f>
        <v>6.5941101152368757</v>
      </c>
      <c r="G18" s="117"/>
      <c r="H18" s="116"/>
      <c r="I18" s="224">
        <f>J18</f>
        <v>41452</v>
      </c>
      <c r="J18" s="225">
        <v>41452</v>
      </c>
      <c r="K18" s="225">
        <v>41452</v>
      </c>
      <c r="L18" s="226">
        <v>130</v>
      </c>
      <c r="M18" s="226">
        <v>128</v>
      </c>
      <c r="N18" s="224">
        <f>O18</f>
        <v>41579</v>
      </c>
      <c r="O18" s="225">
        <v>41579</v>
      </c>
      <c r="P18" s="227">
        <v>41582</v>
      </c>
      <c r="Q18" s="221"/>
      <c r="R18" s="221"/>
      <c r="S18" s="221"/>
      <c r="T18" s="219"/>
      <c r="U18" s="219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304">
        <v>15</v>
      </c>
      <c r="AQ18" s="305">
        <f>(165069.4737/AP18)/1000</f>
        <v>11.00463158</v>
      </c>
      <c r="AR18" s="225">
        <v>41473</v>
      </c>
      <c r="AS18" s="306">
        <f>K18+(L18*$BK$16)</f>
        <v>41470.083506659372</v>
      </c>
      <c r="AT18" s="225">
        <v>41474</v>
      </c>
      <c r="AU18" s="306">
        <f>K18+(L18*$BM$16)</f>
        <v>41472.813537675604</v>
      </c>
      <c r="AV18" s="225">
        <v>41486</v>
      </c>
      <c r="AW18" s="306">
        <f>K18+(L18*$BO$16)</f>
        <v>41492.230706075534</v>
      </c>
      <c r="AX18" s="225">
        <v>41494</v>
      </c>
      <c r="AY18" s="306">
        <f>K18+(L18*$BQ$16)</f>
        <v>41492.813665389527</v>
      </c>
      <c r="AZ18" s="225">
        <v>41480</v>
      </c>
      <c r="BA18" s="306">
        <f>K18+(L18*$BS$16)</f>
        <v>41478.114906039045</v>
      </c>
      <c r="BB18" s="225">
        <v>41486</v>
      </c>
      <c r="BC18" s="306">
        <f>K18+(L18*$BU$16)</f>
        <v>41485.299507389165</v>
      </c>
      <c r="BD18" s="225">
        <v>41503</v>
      </c>
      <c r="BE18" s="306">
        <f>K18+(L18*$BW$16)</f>
        <v>41497.089855865721</v>
      </c>
      <c r="BF18" s="225">
        <v>41514</v>
      </c>
      <c r="BG18" s="306">
        <f>K18+(L18*$BY$16)</f>
        <v>41506.71036307243</v>
      </c>
      <c r="BH18" s="307"/>
      <c r="BJ18" s="122">
        <f>AR18-K18</f>
        <v>21</v>
      </c>
      <c r="BK18" s="308">
        <f>BJ18/L18</f>
        <v>0.16153846153846155</v>
      </c>
      <c r="BL18" s="309">
        <f>AT18-K18</f>
        <v>22</v>
      </c>
      <c r="BM18" s="308">
        <f>BL18/L18</f>
        <v>0.16923076923076924</v>
      </c>
      <c r="BN18" s="309">
        <f>AV18-K18</f>
        <v>34</v>
      </c>
      <c r="BO18" s="308">
        <f>BN18/L18</f>
        <v>0.26153846153846155</v>
      </c>
      <c r="BP18" s="309">
        <f>AX18-K18</f>
        <v>42</v>
      </c>
      <c r="BQ18" s="308">
        <f>BP18/L18</f>
        <v>0.32307692307692309</v>
      </c>
      <c r="BR18" s="309">
        <f>AZ18-K18</f>
        <v>28</v>
      </c>
      <c r="BS18" s="308">
        <f>BR18/L18</f>
        <v>0.2153846153846154</v>
      </c>
      <c r="BT18" s="309">
        <f>BB18-K18</f>
        <v>34</v>
      </c>
      <c r="BU18" s="308">
        <f>BT18/L18</f>
        <v>0.26153846153846155</v>
      </c>
      <c r="BV18" s="309">
        <f>BD18-K18</f>
        <v>51</v>
      </c>
      <c r="BW18" s="308">
        <f>BV18/L18</f>
        <v>0.3923076923076923</v>
      </c>
      <c r="BX18" s="309">
        <f>BF18-K18</f>
        <v>62</v>
      </c>
      <c r="BY18" s="310">
        <f>BX18/L18</f>
        <v>0.47692307692307695</v>
      </c>
    </row>
    <row r="19" spans="1:77" ht="11.1" customHeight="1" x14ac:dyDescent="0.2">
      <c r="A19" s="235"/>
      <c r="B19" s="236"/>
      <c r="C19" s="236"/>
      <c r="D19" s="237"/>
      <c r="E19" s="236"/>
      <c r="F19" s="238"/>
      <c r="G19" s="119"/>
      <c r="H19" s="118"/>
      <c r="I19" s="241"/>
      <c r="J19" s="242"/>
      <c r="K19" s="242"/>
      <c r="L19" s="243"/>
      <c r="M19" s="243"/>
      <c r="N19" s="241"/>
      <c r="O19" s="242"/>
      <c r="P19" s="236"/>
      <c r="Q19" s="238"/>
      <c r="R19" s="238"/>
      <c r="S19" s="238"/>
      <c r="T19" s="236"/>
      <c r="U19" s="236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311"/>
      <c r="AQ19" s="160"/>
      <c r="AR19" s="242">
        <v>41526</v>
      </c>
      <c r="AS19" s="312">
        <f>K18+(L18*$BK$17)</f>
        <v>41521.534245575625</v>
      </c>
      <c r="AT19" s="242">
        <v>41530</v>
      </c>
      <c r="AU19" s="312">
        <f>K18+(L18*$BM$17)</f>
        <v>41525.850088183419</v>
      </c>
      <c r="AV19" s="242">
        <v>41536</v>
      </c>
      <c r="AW19" s="312">
        <f>K18+(L18*$BO$17)</f>
        <v>41536.456212370009</v>
      </c>
      <c r="AX19" s="242">
        <v>41547</v>
      </c>
      <c r="AY19" s="312">
        <f>K18+(L18*$BQ$17)</f>
        <v>41545.715489874114</v>
      </c>
      <c r="AZ19" s="242">
        <v>41556</v>
      </c>
      <c r="BA19" s="312">
        <f>K18+(L18*$BS$17)</f>
        <v>41561.012566137564</v>
      </c>
      <c r="BB19" s="242">
        <v>41583</v>
      </c>
      <c r="BC19" s="312">
        <f>K18+(L18*$BU$17)</f>
        <v>41583</v>
      </c>
      <c r="BD19" s="242"/>
      <c r="BE19" s="312"/>
      <c r="BF19" s="242"/>
      <c r="BG19" s="312"/>
      <c r="BH19" s="313"/>
      <c r="BJ19" s="123">
        <f>AR19-K18</f>
        <v>74</v>
      </c>
      <c r="BK19" s="314">
        <f>BJ19/L18</f>
        <v>0.56923076923076921</v>
      </c>
      <c r="BL19" s="159">
        <f>AT19-K18</f>
        <v>78</v>
      </c>
      <c r="BM19" s="314">
        <f>BL19/L18</f>
        <v>0.6</v>
      </c>
      <c r="BN19" s="159">
        <f>AV19-K18</f>
        <v>84</v>
      </c>
      <c r="BO19" s="314">
        <f>BN19/L18</f>
        <v>0.64615384615384619</v>
      </c>
      <c r="BP19" s="159">
        <f>AX19-K18</f>
        <v>95</v>
      </c>
      <c r="BQ19" s="314">
        <f>BP19/L18</f>
        <v>0.73076923076923073</v>
      </c>
      <c r="BR19" s="159">
        <f>AZ19-K18</f>
        <v>104</v>
      </c>
      <c r="BS19" s="314">
        <f>BR19/L18</f>
        <v>0.8</v>
      </c>
      <c r="BT19" s="159">
        <f>BB19-K18</f>
        <v>131</v>
      </c>
      <c r="BU19" s="314">
        <f>BT19/L18</f>
        <v>1.0076923076923077</v>
      </c>
      <c r="BV19" s="159"/>
      <c r="BW19" s="314"/>
      <c r="BX19" s="159"/>
      <c r="BY19" s="315"/>
    </row>
    <row r="20" spans="1:77" ht="11.1" customHeight="1" x14ac:dyDescent="0.2">
      <c r="A20" s="251" t="s">
        <v>76</v>
      </c>
      <c r="B20" s="252" t="s">
        <v>75</v>
      </c>
      <c r="C20" s="252" t="s">
        <v>145</v>
      </c>
      <c r="D20" s="253">
        <v>8.3000000000000007</v>
      </c>
      <c r="E20" s="252">
        <v>44</v>
      </c>
      <c r="F20" s="254">
        <f>E20/D20</f>
        <v>5.3012048192771077</v>
      </c>
      <c r="G20" s="316"/>
      <c r="H20" s="266"/>
      <c r="I20" s="257">
        <f>J20</f>
        <v>41459</v>
      </c>
      <c r="J20" s="258">
        <v>41459</v>
      </c>
      <c r="K20" s="258">
        <v>41460</v>
      </c>
      <c r="L20" s="259">
        <v>135</v>
      </c>
      <c r="M20" s="259"/>
      <c r="N20" s="257">
        <f>O20</f>
        <v>41594</v>
      </c>
      <c r="O20" s="258">
        <v>41594</v>
      </c>
      <c r="P20" s="258"/>
      <c r="Q20" s="254"/>
      <c r="R20" s="254"/>
      <c r="S20" s="254"/>
      <c r="T20" s="252"/>
      <c r="U20" s="252"/>
      <c r="V20" s="266"/>
      <c r="W20" s="266"/>
      <c r="X20" s="266"/>
      <c r="Y20" s="266"/>
      <c r="Z20" s="266"/>
      <c r="AA20" s="266"/>
      <c r="AB20" s="266"/>
      <c r="AC20" s="266"/>
      <c r="AD20" s="266"/>
      <c r="AE20" s="266"/>
      <c r="AF20" s="266"/>
      <c r="AG20" s="266"/>
      <c r="AH20" s="266"/>
      <c r="AI20" s="266"/>
      <c r="AJ20" s="266"/>
      <c r="AK20" s="266"/>
      <c r="AL20" s="266"/>
      <c r="AM20" s="266"/>
      <c r="AN20" s="266"/>
      <c r="AO20" s="266"/>
      <c r="AP20" s="317">
        <v>15</v>
      </c>
      <c r="AQ20" s="318">
        <f>(165069.4737/AP20)/1000</f>
        <v>11.00463158</v>
      </c>
      <c r="AR20" s="258">
        <v>41473</v>
      </c>
      <c r="AS20" s="319">
        <f>K20+(L20*$BK$16)</f>
        <v>41478.779026146265</v>
      </c>
      <c r="AT20" s="258">
        <v>41474</v>
      </c>
      <c r="AU20" s="319">
        <f>K20+(L20*$BM$16)</f>
        <v>41481.614058355437</v>
      </c>
      <c r="AV20" s="258">
        <v>41505</v>
      </c>
      <c r="AW20" s="319">
        <f>K20+(L20*$BO$16)</f>
        <v>41501.77804092459</v>
      </c>
      <c r="AX20" s="258">
        <v>41494</v>
      </c>
      <c r="AY20" s="319">
        <f>K20+(L20*$BQ$16)</f>
        <v>41502.383421750666</v>
      </c>
      <c r="AZ20" s="258">
        <v>41480</v>
      </c>
      <c r="BA20" s="319">
        <f>K20+(L20*$BS$16)</f>
        <v>41487.119325502084</v>
      </c>
      <c r="BB20" s="258">
        <v>41487</v>
      </c>
      <c r="BC20" s="319">
        <f>K20+(L20*$BU$16)</f>
        <v>41494.580257673362</v>
      </c>
      <c r="BD20" s="258">
        <v>41503</v>
      </c>
      <c r="BE20" s="319">
        <f>K20+(L20*$BW$16)</f>
        <v>41506.824081091319</v>
      </c>
      <c r="BF20" s="258">
        <v>41513</v>
      </c>
      <c r="BG20" s="319">
        <f>K20+(L20*$BY$16)</f>
        <v>41516.814607805987</v>
      </c>
      <c r="BH20" s="320"/>
      <c r="BJ20" s="265">
        <f>AR20-K20</f>
        <v>13</v>
      </c>
      <c r="BK20" s="321">
        <f>BJ20/L20</f>
        <v>9.6296296296296297E-2</v>
      </c>
      <c r="BL20" s="266">
        <f>AT20-K20</f>
        <v>14</v>
      </c>
      <c r="BM20" s="321">
        <f>BL20/L20</f>
        <v>0.1037037037037037</v>
      </c>
      <c r="BN20" s="266">
        <f>AV20-K20</f>
        <v>45</v>
      </c>
      <c r="BO20" s="321">
        <f>BN20/L20</f>
        <v>0.33333333333333331</v>
      </c>
      <c r="BP20" s="266">
        <f>AX20-K20</f>
        <v>34</v>
      </c>
      <c r="BQ20" s="321">
        <f>BP20/L20</f>
        <v>0.25185185185185183</v>
      </c>
      <c r="BR20" s="266">
        <f>AZ20-K20</f>
        <v>20</v>
      </c>
      <c r="BS20" s="321">
        <f>BR20/L20</f>
        <v>0.14814814814814814</v>
      </c>
      <c r="BT20" s="266">
        <f>BB20-K20</f>
        <v>27</v>
      </c>
      <c r="BU20" s="321">
        <f>BT20/L20</f>
        <v>0.2</v>
      </c>
      <c r="BV20" s="266">
        <f>BD20-K20</f>
        <v>43</v>
      </c>
      <c r="BW20" s="321">
        <f>BV20/L20</f>
        <v>0.31851851851851853</v>
      </c>
      <c r="BX20" s="266">
        <f>BF20-K20</f>
        <v>53</v>
      </c>
      <c r="BY20" s="322">
        <f>BX20/L20</f>
        <v>0.3925925925925926</v>
      </c>
    </row>
    <row r="21" spans="1:77" ht="11.1" customHeight="1" x14ac:dyDescent="0.2">
      <c r="A21" s="251"/>
      <c r="B21" s="252"/>
      <c r="C21" s="252"/>
      <c r="D21" s="253"/>
      <c r="E21" s="252"/>
      <c r="F21" s="254"/>
      <c r="G21" s="316"/>
      <c r="H21" s="266"/>
      <c r="I21" s="257"/>
      <c r="J21" s="258"/>
      <c r="K21" s="258"/>
      <c r="L21" s="259"/>
      <c r="M21" s="259"/>
      <c r="N21" s="257"/>
      <c r="O21" s="258"/>
      <c r="P21" s="252"/>
      <c r="Q21" s="254"/>
      <c r="R21" s="254"/>
      <c r="S21" s="254"/>
      <c r="T21" s="252"/>
      <c r="U21" s="252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6"/>
      <c r="AH21" s="266"/>
      <c r="AI21" s="266"/>
      <c r="AJ21" s="266"/>
      <c r="AK21" s="266"/>
      <c r="AL21" s="266"/>
      <c r="AM21" s="266"/>
      <c r="AN21" s="266"/>
      <c r="AO21" s="266"/>
      <c r="AP21" s="317"/>
      <c r="AQ21" s="258"/>
      <c r="AR21" s="258">
        <v>41527</v>
      </c>
      <c r="AS21" s="319">
        <f>K20+(L20*$BK$17)</f>
        <v>41532.208639636228</v>
      </c>
      <c r="AT21" s="258">
        <v>41530</v>
      </c>
      <c r="AU21" s="319">
        <f>K20+(L20*$BM$17)</f>
        <v>41536.690476190473</v>
      </c>
      <c r="AV21" s="258">
        <v>41538</v>
      </c>
      <c r="AW21" s="319">
        <f>K20+(L20*$BO$17)</f>
        <v>41547.704528230388</v>
      </c>
      <c r="AX21" s="258">
        <v>41556</v>
      </c>
      <c r="AY21" s="319">
        <f>K20+(L20*$BQ$17)</f>
        <v>41557.319931792343</v>
      </c>
      <c r="AZ21" s="258">
        <v>41584</v>
      </c>
      <c r="BA21" s="319">
        <f>K20+(L20*$BS$17)</f>
        <v>41573.205357142855</v>
      </c>
      <c r="BB21" s="258"/>
      <c r="BC21" s="319">
        <f>K20+(L20*$BU$17)</f>
        <v>41596.038461538461</v>
      </c>
      <c r="BD21" s="258"/>
      <c r="BE21" s="319"/>
      <c r="BF21" s="258"/>
      <c r="BG21" s="319"/>
      <c r="BH21" s="320"/>
      <c r="BJ21" s="265">
        <f>AR21-K20</f>
        <v>67</v>
      </c>
      <c r="BK21" s="321">
        <f>BJ21/L20</f>
        <v>0.49629629629629629</v>
      </c>
      <c r="BL21" s="266">
        <f>AT21-K20</f>
        <v>70</v>
      </c>
      <c r="BM21" s="321">
        <f>BL21/L20</f>
        <v>0.51851851851851849</v>
      </c>
      <c r="BN21" s="266">
        <f>AV21-K20</f>
        <v>78</v>
      </c>
      <c r="BO21" s="321">
        <f>BN21/L20</f>
        <v>0.57777777777777772</v>
      </c>
      <c r="BP21" s="266">
        <f>AX21-K20</f>
        <v>96</v>
      </c>
      <c r="BQ21" s="321">
        <f>BP21/L20</f>
        <v>0.71111111111111114</v>
      </c>
      <c r="BR21" s="266">
        <f>AZ21-K20</f>
        <v>124</v>
      </c>
      <c r="BS21" s="321">
        <f>BR21/L20</f>
        <v>0.91851851851851851</v>
      </c>
      <c r="BT21" s="266"/>
      <c r="BU21" s="321"/>
      <c r="BV21" s="266"/>
      <c r="BW21" s="321"/>
      <c r="BX21" s="266"/>
      <c r="BY21" s="322"/>
    </row>
    <row r="22" spans="1:77" s="67" customFormat="1" ht="11.1" customHeight="1" x14ac:dyDescent="0.2">
      <c r="A22" s="235" t="s">
        <v>77</v>
      </c>
      <c r="B22" s="236" t="s">
        <v>75</v>
      </c>
      <c r="C22" s="236" t="s">
        <v>145</v>
      </c>
      <c r="D22" s="237">
        <v>9.1</v>
      </c>
      <c r="E22" s="238">
        <v>41.5</v>
      </c>
      <c r="F22" s="238">
        <f>E22/D22</f>
        <v>4.5604395604395602</v>
      </c>
      <c r="G22" s="323"/>
      <c r="H22" s="159"/>
      <c r="I22" s="241">
        <f>J22</f>
        <v>41461</v>
      </c>
      <c r="J22" s="242">
        <v>41461</v>
      </c>
      <c r="K22" s="242">
        <v>41461</v>
      </c>
      <c r="L22" s="243">
        <v>140</v>
      </c>
      <c r="M22" s="243"/>
      <c r="N22" s="241">
        <f>O22</f>
        <v>41601</v>
      </c>
      <c r="O22" s="242">
        <f>L22+J22</f>
        <v>41601</v>
      </c>
      <c r="P22" s="236"/>
      <c r="Q22" s="238"/>
      <c r="R22" s="238"/>
      <c r="S22" s="238"/>
      <c r="T22" s="238"/>
      <c r="U22" s="238"/>
      <c r="V22" s="118"/>
      <c r="W22" s="159"/>
      <c r="X22" s="159"/>
      <c r="Y22" s="159"/>
      <c r="Z22" s="159"/>
      <c r="AA22" s="159"/>
      <c r="AB22" s="159"/>
      <c r="AC22" s="324"/>
      <c r="AD22" s="324"/>
      <c r="AE22" s="324"/>
      <c r="AF22" s="324"/>
      <c r="AG22" s="324"/>
      <c r="AH22" s="324"/>
      <c r="AI22" s="324"/>
      <c r="AJ22" s="324"/>
      <c r="AK22" s="159"/>
      <c r="AL22" s="159"/>
      <c r="AM22" s="159"/>
      <c r="AN22" s="159"/>
      <c r="AO22" s="159"/>
      <c r="AP22" s="158">
        <v>15</v>
      </c>
      <c r="AQ22" s="324">
        <f>(165069.4737/AP22)/1000</f>
        <v>11.00463158</v>
      </c>
      <c r="AR22" s="242">
        <v>41486</v>
      </c>
      <c r="AS22" s="312">
        <f>K22+(L22*$BK$16)</f>
        <v>41480.474545633166</v>
      </c>
      <c r="AT22" s="242">
        <v>41486</v>
      </c>
      <c r="AU22" s="312">
        <f>K22+(L22*$BM$16)</f>
        <v>41483.41457903527</v>
      </c>
      <c r="AV22" s="242">
        <v>41491</v>
      </c>
      <c r="AW22" s="312">
        <f>K22+(L22*$BO$16)</f>
        <v>41504.325375773653</v>
      </c>
      <c r="AX22" s="242">
        <v>41493</v>
      </c>
      <c r="AY22" s="312">
        <f>K22+(L22*$BQ$16)</f>
        <v>41504.953178111798</v>
      </c>
      <c r="AZ22" s="242">
        <v>41487</v>
      </c>
      <c r="BA22" s="312">
        <f>K22+(L22*$BS$16)</f>
        <v>41489.123744965123</v>
      </c>
      <c r="BB22" s="242">
        <v>41508</v>
      </c>
      <c r="BC22" s="312">
        <f>K22+(L22*$BU$16)</f>
        <v>41496.861007957559</v>
      </c>
      <c r="BD22" s="242">
        <v>41510</v>
      </c>
      <c r="BE22" s="312">
        <f>K22+(L22*$BW$16)</f>
        <v>41509.558306316925</v>
      </c>
      <c r="BF22" s="242">
        <v>41515</v>
      </c>
      <c r="BG22" s="312">
        <f>K22+(L22*$BY$16)</f>
        <v>41519.918852539544</v>
      </c>
      <c r="BH22" s="313"/>
      <c r="BJ22" s="123">
        <f>AR22-K22</f>
        <v>25</v>
      </c>
      <c r="BK22" s="314">
        <f>BJ22/L22</f>
        <v>0.17857142857142858</v>
      </c>
      <c r="BL22" s="159">
        <f>AT22-K22</f>
        <v>25</v>
      </c>
      <c r="BM22" s="314">
        <f>BL22/L22</f>
        <v>0.17857142857142858</v>
      </c>
      <c r="BN22" s="159">
        <f>AV22-K22</f>
        <v>30</v>
      </c>
      <c r="BO22" s="314">
        <f>BN22/L22</f>
        <v>0.21428571428571427</v>
      </c>
      <c r="BP22" s="159">
        <f>AX22-K22</f>
        <v>32</v>
      </c>
      <c r="BQ22" s="314">
        <f>BP22/L22</f>
        <v>0.22857142857142856</v>
      </c>
      <c r="BR22" s="159">
        <f>AZ22-K22</f>
        <v>26</v>
      </c>
      <c r="BS22" s="314">
        <f>BR22/L22</f>
        <v>0.18571428571428572</v>
      </c>
      <c r="BT22" s="159">
        <f>BB22-K22</f>
        <v>47</v>
      </c>
      <c r="BU22" s="314">
        <f>BT22/L22</f>
        <v>0.33571428571428569</v>
      </c>
      <c r="BV22" s="159">
        <f>BD22-K22</f>
        <v>49</v>
      </c>
      <c r="BW22" s="314">
        <f>BV22/L22</f>
        <v>0.35</v>
      </c>
      <c r="BX22" s="159">
        <f>BF22-K22</f>
        <v>54</v>
      </c>
      <c r="BY22" s="315">
        <f>BX22/L22</f>
        <v>0.38571428571428573</v>
      </c>
    </row>
    <row r="23" spans="1:77" ht="11.1" customHeight="1" x14ac:dyDescent="0.2">
      <c r="A23" s="235"/>
      <c r="B23" s="236"/>
      <c r="C23" s="236"/>
      <c r="D23" s="237"/>
      <c r="E23" s="236"/>
      <c r="F23" s="238"/>
      <c r="G23" s="119"/>
      <c r="H23" s="118"/>
      <c r="I23" s="241"/>
      <c r="J23" s="242"/>
      <c r="K23" s="242"/>
      <c r="L23" s="243"/>
      <c r="M23" s="243"/>
      <c r="N23" s="241"/>
      <c r="O23" s="242"/>
      <c r="P23" s="236"/>
      <c r="Q23" s="238"/>
      <c r="R23" s="238"/>
      <c r="S23" s="238"/>
      <c r="T23" s="236"/>
      <c r="U23" s="236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311"/>
      <c r="AQ23" s="160"/>
      <c r="AR23" s="242">
        <v>41538</v>
      </c>
      <c r="AS23" s="312">
        <f>K22+(L22*$BK$17)</f>
        <v>41535.883033696824</v>
      </c>
      <c r="AT23" s="242">
        <v>41543</v>
      </c>
      <c r="AU23" s="312">
        <f>K22+(L22*$BM$17)</f>
        <v>41540.530864197528</v>
      </c>
      <c r="AV23" s="242">
        <v>41557</v>
      </c>
      <c r="AW23" s="312">
        <f>K22+(L22*$BO$17)</f>
        <v>41551.952844090774</v>
      </c>
      <c r="AX23" s="242">
        <v>41570</v>
      </c>
      <c r="AY23" s="312">
        <f>K22+(L22*$BQ$17)</f>
        <v>41561.924373710579</v>
      </c>
      <c r="AZ23" s="242">
        <v>41576</v>
      </c>
      <c r="BA23" s="325">
        <f>K22+(L22*$BS$17)</f>
        <v>41578.398148148146</v>
      </c>
      <c r="BB23" s="242"/>
      <c r="BC23" s="312">
        <f>K22+(L22*$BU$17)</f>
        <v>41602.076923076922</v>
      </c>
      <c r="BD23" s="242"/>
      <c r="BE23" s="312"/>
      <c r="BF23" s="242"/>
      <c r="BG23" s="312"/>
      <c r="BH23" s="313"/>
      <c r="BJ23" s="123">
        <f>AR23-K22</f>
        <v>77</v>
      </c>
      <c r="BK23" s="314">
        <f>BJ23/L22</f>
        <v>0.55000000000000004</v>
      </c>
      <c r="BL23" s="159">
        <f>AT23-K22</f>
        <v>82</v>
      </c>
      <c r="BM23" s="314">
        <f>BL23/L22</f>
        <v>0.58571428571428574</v>
      </c>
      <c r="BN23" s="159">
        <f>AV23-K22</f>
        <v>96</v>
      </c>
      <c r="BO23" s="314">
        <f>BN23/L22</f>
        <v>0.68571428571428572</v>
      </c>
      <c r="BP23" s="159">
        <f>AX23-K22</f>
        <v>109</v>
      </c>
      <c r="BQ23" s="314">
        <f>BP23/L22</f>
        <v>0.77857142857142858</v>
      </c>
      <c r="BR23" s="159">
        <f>AZ23-K22</f>
        <v>115</v>
      </c>
      <c r="BS23" s="314">
        <f>BR23/L22</f>
        <v>0.8214285714285714</v>
      </c>
      <c r="BT23" s="159"/>
      <c r="BU23" s="314"/>
      <c r="BV23" s="159"/>
      <c r="BW23" s="314"/>
      <c r="BX23" s="159"/>
      <c r="BY23" s="315"/>
    </row>
    <row r="24" spans="1:77" x14ac:dyDescent="0.2">
      <c r="A24" s="251" t="s">
        <v>78</v>
      </c>
      <c r="B24" s="252" t="s">
        <v>75</v>
      </c>
      <c r="C24" s="252" t="s">
        <v>145</v>
      </c>
      <c r="D24" s="253">
        <v>5.3</v>
      </c>
      <c r="E24" s="252">
        <v>28</v>
      </c>
      <c r="F24" s="254">
        <v>8</v>
      </c>
      <c r="G24" s="316"/>
      <c r="H24" s="266"/>
      <c r="I24" s="257">
        <f>J24</f>
        <v>41469</v>
      </c>
      <c r="J24" s="258">
        <v>41469</v>
      </c>
      <c r="K24" s="258">
        <v>41470</v>
      </c>
      <c r="L24" s="259">
        <v>140</v>
      </c>
      <c r="M24" s="259"/>
      <c r="N24" s="257">
        <f>O24</f>
        <v>41609</v>
      </c>
      <c r="O24" s="258">
        <f>L24+J24</f>
        <v>41609</v>
      </c>
      <c r="P24" s="252"/>
      <c r="Q24" s="254"/>
      <c r="R24" s="254"/>
      <c r="S24" s="254"/>
      <c r="T24" s="254"/>
      <c r="U24" s="254"/>
      <c r="V24" s="118"/>
      <c r="W24" s="266"/>
      <c r="X24" s="266"/>
      <c r="Y24" s="266"/>
      <c r="Z24" s="266"/>
      <c r="AA24" s="266"/>
      <c r="AB24" s="266"/>
      <c r="AC24" s="318"/>
      <c r="AD24" s="318"/>
      <c r="AE24" s="318"/>
      <c r="AF24" s="318"/>
      <c r="AG24" s="318"/>
      <c r="AH24" s="318"/>
      <c r="AI24" s="318"/>
      <c r="AJ24" s="318"/>
      <c r="AK24" s="266"/>
      <c r="AL24" s="266"/>
      <c r="AM24" s="266"/>
      <c r="AN24" s="266"/>
      <c r="AO24" s="266"/>
      <c r="AP24" s="317">
        <v>15</v>
      </c>
      <c r="AQ24" s="318">
        <f>(165069.4737/AP24)/1000</f>
        <v>11.00463158</v>
      </c>
      <c r="AR24" s="258">
        <v>41486</v>
      </c>
      <c r="AS24" s="319">
        <f>K24+(L24*$BK$16)</f>
        <v>41489.474545633166</v>
      </c>
      <c r="AT24" s="258">
        <v>41487</v>
      </c>
      <c r="AU24" s="319">
        <f>K24+(L24*$BM$16)</f>
        <v>41492.41457903527</v>
      </c>
      <c r="AV24" s="258">
        <v>41527</v>
      </c>
      <c r="AW24" s="319">
        <f>K24+(L24*$BO$16)</f>
        <v>41513.325375773653</v>
      </c>
      <c r="AX24" s="258">
        <v>41529</v>
      </c>
      <c r="AY24" s="319">
        <f>K24+(L24*$BQ$16)</f>
        <v>41513.953178111798</v>
      </c>
      <c r="AZ24" s="258">
        <v>41498</v>
      </c>
      <c r="BA24" s="319">
        <f>K24+(L24*$BS$16)</f>
        <v>41498.123744965123</v>
      </c>
      <c r="BB24" s="258">
        <v>41501</v>
      </c>
      <c r="BC24" s="319">
        <f>K24+(L24*$BU$16)</f>
        <v>41505.861007957559</v>
      </c>
      <c r="BD24" s="258">
        <v>41516</v>
      </c>
      <c r="BE24" s="319">
        <f>K24+(L24*$BW$16)</f>
        <v>41518.558306316925</v>
      </c>
      <c r="BF24" s="258">
        <v>41529</v>
      </c>
      <c r="BG24" s="319">
        <f>K24+(L24*$BY$16)</f>
        <v>41528.918852539544</v>
      </c>
      <c r="BH24" s="320"/>
      <c r="BI24" s="67"/>
      <c r="BJ24" s="265">
        <f>AR24-K24</f>
        <v>16</v>
      </c>
      <c r="BK24" s="321">
        <f>BJ24/L24</f>
        <v>0.11428571428571428</v>
      </c>
      <c r="BL24" s="266">
        <f>AT24-K24</f>
        <v>17</v>
      </c>
      <c r="BM24" s="321">
        <f>BL24/L24</f>
        <v>0.12142857142857143</v>
      </c>
      <c r="BN24" s="266">
        <f>AV24-K24</f>
        <v>57</v>
      </c>
      <c r="BO24" s="321">
        <f>BN24/L24</f>
        <v>0.40714285714285714</v>
      </c>
      <c r="BP24" s="266">
        <f>AX24-K24</f>
        <v>59</v>
      </c>
      <c r="BQ24" s="321">
        <f>BP24/L24</f>
        <v>0.42142857142857143</v>
      </c>
      <c r="BR24" s="266">
        <f>AZ24-K24</f>
        <v>28</v>
      </c>
      <c r="BS24" s="321">
        <f>BR24/L24</f>
        <v>0.2</v>
      </c>
      <c r="BT24" s="266">
        <f>BB24-K24</f>
        <v>31</v>
      </c>
      <c r="BU24" s="321">
        <f>BT24/L24</f>
        <v>0.22142857142857142</v>
      </c>
      <c r="BV24" s="266">
        <f>BD24-K24</f>
        <v>46</v>
      </c>
      <c r="BW24" s="321">
        <f>BV24/L24</f>
        <v>0.32857142857142857</v>
      </c>
      <c r="BX24" s="266">
        <f>BF24-K24</f>
        <v>59</v>
      </c>
      <c r="BY24" s="322">
        <f>BX24/L24</f>
        <v>0.42142857142857143</v>
      </c>
    </row>
    <row r="25" spans="1:77" x14ac:dyDescent="0.2">
      <c r="A25" s="251"/>
      <c r="B25" s="252"/>
      <c r="C25" s="252"/>
      <c r="D25" s="253"/>
      <c r="E25" s="252"/>
      <c r="F25" s="254"/>
      <c r="G25" s="316"/>
      <c r="H25" s="266"/>
      <c r="I25" s="257"/>
      <c r="J25" s="258"/>
      <c r="K25" s="258"/>
      <c r="L25" s="259"/>
      <c r="M25" s="259"/>
      <c r="N25" s="257"/>
      <c r="O25" s="258"/>
      <c r="P25" s="252"/>
      <c r="Q25" s="254"/>
      <c r="R25" s="254"/>
      <c r="S25" s="254"/>
      <c r="T25" s="252"/>
      <c r="U25" s="252"/>
      <c r="V25" s="266"/>
      <c r="W25" s="266"/>
      <c r="X25" s="266"/>
      <c r="Y25" s="266"/>
      <c r="Z25" s="266"/>
      <c r="AA25" s="266"/>
      <c r="AB25" s="266"/>
      <c r="AC25" s="266"/>
      <c r="AD25" s="266"/>
      <c r="AE25" s="266"/>
      <c r="AF25" s="266"/>
      <c r="AG25" s="266"/>
      <c r="AH25" s="266"/>
      <c r="AI25" s="266"/>
      <c r="AJ25" s="266"/>
      <c r="AK25" s="266"/>
      <c r="AL25" s="266"/>
      <c r="AM25" s="266"/>
      <c r="AN25" s="266"/>
      <c r="AO25" s="266"/>
      <c r="AP25" s="317"/>
      <c r="AQ25" s="258"/>
      <c r="AR25" s="258">
        <v>41541</v>
      </c>
      <c r="AS25" s="319">
        <f>K24+(L24*$BK$17)</f>
        <v>41544.883033696824</v>
      </c>
      <c r="AT25" s="326"/>
      <c r="AU25" s="319">
        <f>K24+(L24*$BM$17)</f>
        <v>41549.530864197528</v>
      </c>
      <c r="AV25" s="258">
        <v>41557</v>
      </c>
      <c r="AW25" s="319">
        <f>K24+(L24*$BO$17)</f>
        <v>41560.952844090774</v>
      </c>
      <c r="AX25" s="258">
        <v>41573</v>
      </c>
      <c r="AY25" s="319">
        <f>K24+(L24*$BQ$17)</f>
        <v>41570.924373710579</v>
      </c>
      <c r="AZ25" s="258">
        <v>41584</v>
      </c>
      <c r="BA25" s="319">
        <f>K24+(L24*$BS$17)</f>
        <v>41587.398148148146</v>
      </c>
      <c r="BB25" s="258"/>
      <c r="BC25" s="319">
        <f>K24+(L24*$BU$17)</f>
        <v>41611.076923076922</v>
      </c>
      <c r="BD25" s="258"/>
      <c r="BE25" s="319"/>
      <c r="BF25" s="258"/>
      <c r="BG25" s="319"/>
      <c r="BH25" s="320"/>
      <c r="BJ25" s="265">
        <f>AR25-K24</f>
        <v>71</v>
      </c>
      <c r="BK25" s="321">
        <f>BJ25/L24</f>
        <v>0.50714285714285712</v>
      </c>
      <c r="BL25" s="266"/>
      <c r="BM25" s="321"/>
      <c r="BN25" s="266">
        <f>AV25-K24</f>
        <v>87</v>
      </c>
      <c r="BO25" s="321">
        <f>BN25/L24</f>
        <v>0.62142857142857144</v>
      </c>
      <c r="BP25" s="266">
        <f>AX25-K24</f>
        <v>103</v>
      </c>
      <c r="BQ25" s="321">
        <f>BP25/L24</f>
        <v>0.73571428571428577</v>
      </c>
      <c r="BR25" s="266">
        <f>AZ25-K24</f>
        <v>114</v>
      </c>
      <c r="BS25" s="321">
        <f>BR25/L24</f>
        <v>0.81428571428571428</v>
      </c>
      <c r="BT25" s="266"/>
      <c r="BU25" s="321"/>
      <c r="BV25" s="266"/>
      <c r="BW25" s="321"/>
      <c r="BX25" s="266"/>
      <c r="BY25" s="322"/>
    </row>
    <row r="26" spans="1:77" x14ac:dyDescent="0.2">
      <c r="A26" s="235" t="s">
        <v>79</v>
      </c>
      <c r="B26" s="236" t="s">
        <v>75</v>
      </c>
      <c r="C26" s="236" t="s">
        <v>145</v>
      </c>
      <c r="D26" s="237">
        <v>7.4</v>
      </c>
      <c r="E26" s="236">
        <v>42.5</v>
      </c>
      <c r="F26" s="238">
        <f>E26/D26</f>
        <v>5.743243243243243</v>
      </c>
      <c r="G26" s="119"/>
      <c r="H26" s="118"/>
      <c r="I26" s="241">
        <f>J26</f>
        <v>41479</v>
      </c>
      <c r="J26" s="242">
        <v>41479</v>
      </c>
      <c r="K26" s="242">
        <v>41479</v>
      </c>
      <c r="L26" s="243">
        <v>145</v>
      </c>
      <c r="M26" s="243"/>
      <c r="N26" s="241">
        <f>O26</f>
        <v>41624</v>
      </c>
      <c r="O26" s="242">
        <v>41624</v>
      </c>
      <c r="P26" s="236"/>
      <c r="Q26" s="238"/>
      <c r="R26" s="238"/>
      <c r="S26" s="238"/>
      <c r="T26" s="236"/>
      <c r="U26" s="236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58">
        <v>15</v>
      </c>
      <c r="AQ26" s="324">
        <f>(165069.4737/AP26)/1000</f>
        <v>11.00463158</v>
      </c>
      <c r="AR26" s="242">
        <v>41500</v>
      </c>
      <c r="AS26" s="312">
        <f>K26+(L26*$BK$16)</f>
        <v>41499.170065120066</v>
      </c>
      <c r="AT26" s="242">
        <v>41512</v>
      </c>
      <c r="AU26" s="312">
        <f>K26+(L26*$BM$16)</f>
        <v>41502.215099715097</v>
      </c>
      <c r="AV26" s="242">
        <v>41527</v>
      </c>
      <c r="AW26" s="312">
        <f>K26+(L26*$BO$16)</f>
        <v>41523.872710622709</v>
      </c>
      <c r="AX26" s="242">
        <v>41529</v>
      </c>
      <c r="AY26" s="312">
        <f>K26+(L26*$BQ$16)</f>
        <v>41524.522934472938</v>
      </c>
      <c r="AZ26" s="242">
        <v>41516</v>
      </c>
      <c r="BA26" s="312">
        <f>K26+(L26*$BS$16)</f>
        <v>41508.128164428163</v>
      </c>
      <c r="BB26" s="242">
        <v>41517</v>
      </c>
      <c r="BC26" s="312">
        <f>K26+(L26*$BU$16)</f>
        <v>41516.141758241756</v>
      </c>
      <c r="BD26" s="242">
        <v>41529</v>
      </c>
      <c r="BE26" s="312">
        <f>K26+(L26*$BW$16)</f>
        <v>41529.292531542531</v>
      </c>
      <c r="BF26" s="242">
        <v>41541</v>
      </c>
      <c r="BG26" s="312">
        <f>K26+(L26*$BY$16)</f>
        <v>41540.023097273101</v>
      </c>
      <c r="BH26" s="313"/>
      <c r="BI26" s="67"/>
      <c r="BJ26" s="123">
        <f>AR26-K26</f>
        <v>21</v>
      </c>
      <c r="BK26" s="314">
        <f>BJ26/L26</f>
        <v>0.14482758620689656</v>
      </c>
      <c r="BL26" s="159">
        <f>AT26-K26</f>
        <v>33</v>
      </c>
      <c r="BM26" s="314">
        <f>BL26/L26</f>
        <v>0.22758620689655173</v>
      </c>
      <c r="BN26" s="159">
        <f>AV26-K26</f>
        <v>48</v>
      </c>
      <c r="BO26" s="314">
        <f>BN26/L26</f>
        <v>0.33103448275862069</v>
      </c>
      <c r="BP26" s="159">
        <f>AX26-K26</f>
        <v>50</v>
      </c>
      <c r="BQ26" s="314">
        <f>BP26/L26</f>
        <v>0.34482758620689657</v>
      </c>
      <c r="BR26" s="159">
        <f>AZ26-K26</f>
        <v>37</v>
      </c>
      <c r="BS26" s="314">
        <f>BR26/L26</f>
        <v>0.25517241379310346</v>
      </c>
      <c r="BT26" s="159">
        <f>BB26-K26</f>
        <v>38</v>
      </c>
      <c r="BU26" s="314">
        <f>BT26/L26</f>
        <v>0.2620689655172414</v>
      </c>
      <c r="BV26" s="159">
        <f>BD26-K26</f>
        <v>50</v>
      </c>
      <c r="BW26" s="314">
        <f>BV26/L26</f>
        <v>0.34482758620689657</v>
      </c>
      <c r="BX26" s="159">
        <f>BF26-K26</f>
        <v>62</v>
      </c>
      <c r="BY26" s="315">
        <f>BX26/L26</f>
        <v>0.42758620689655175</v>
      </c>
    </row>
    <row r="27" spans="1:77" x14ac:dyDescent="0.2">
      <c r="A27" s="267"/>
      <c r="B27" s="268"/>
      <c r="C27" s="268"/>
      <c r="D27" s="269"/>
      <c r="E27" s="268"/>
      <c r="F27" s="270"/>
      <c r="G27" s="121"/>
      <c r="H27" s="120"/>
      <c r="I27" s="273"/>
      <c r="J27" s="274"/>
      <c r="K27" s="274"/>
      <c r="L27" s="275"/>
      <c r="M27" s="275"/>
      <c r="N27" s="273"/>
      <c r="O27" s="274"/>
      <c r="P27" s="268"/>
      <c r="Q27" s="270"/>
      <c r="R27" s="270"/>
      <c r="S27" s="270"/>
      <c r="T27" s="268"/>
      <c r="U27" s="268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327"/>
      <c r="AQ27" s="328"/>
      <c r="AR27" s="271">
        <v>41559</v>
      </c>
      <c r="AS27" s="329">
        <f>K26+(L26*$BK$17)</f>
        <v>41556.557427757427</v>
      </c>
      <c r="AT27" s="330"/>
      <c r="AU27" s="329">
        <f>K26+(L26*$BM$17)</f>
        <v>41561.371252204583</v>
      </c>
      <c r="AV27" s="271">
        <v>41583</v>
      </c>
      <c r="AW27" s="329">
        <f>K26+(L26*$BO$17)</f>
        <v>41573.201159951161</v>
      </c>
      <c r="AX27" s="271">
        <v>41573</v>
      </c>
      <c r="AY27" s="329">
        <f>K26+(L26*$BQ$17)</f>
        <v>41583.528815628815</v>
      </c>
      <c r="AZ27" s="274"/>
      <c r="BA27" s="329">
        <f>K26+(L26*$BS$17)</f>
        <v>41600.590939153437</v>
      </c>
      <c r="BB27" s="274"/>
      <c r="BC27" s="329">
        <f>K26+(L26*$BU$17)</f>
        <v>41625.115384615383</v>
      </c>
      <c r="BD27" s="274"/>
      <c r="BE27" s="329"/>
      <c r="BF27" s="274"/>
      <c r="BG27" s="329"/>
      <c r="BH27" s="331"/>
      <c r="BJ27" s="124">
        <f>AR27-K26</f>
        <v>80</v>
      </c>
      <c r="BK27" s="332">
        <f>BJ27/L26</f>
        <v>0.55172413793103448</v>
      </c>
      <c r="BL27" s="333"/>
      <c r="BM27" s="332"/>
      <c r="BN27" s="333">
        <f>AV27-K26</f>
        <v>104</v>
      </c>
      <c r="BO27" s="332">
        <f>BN27/L26</f>
        <v>0.71724137931034482</v>
      </c>
      <c r="BP27" s="333">
        <f>AX27-K26</f>
        <v>94</v>
      </c>
      <c r="BQ27" s="332">
        <f>BP27/L26</f>
        <v>0.64827586206896548</v>
      </c>
      <c r="BR27" s="333"/>
      <c r="BS27" s="332"/>
      <c r="BT27" s="333"/>
      <c r="BU27" s="332"/>
      <c r="BV27" s="333"/>
      <c r="BW27" s="332"/>
      <c r="BX27" s="333"/>
      <c r="BY27" s="334"/>
    </row>
    <row r="28" spans="1:77" s="165" customFormat="1" x14ac:dyDescent="0.2">
      <c r="D28" s="282"/>
      <c r="E28" s="282"/>
      <c r="F28" s="282"/>
      <c r="V28" s="3"/>
      <c r="AE28" s="282"/>
      <c r="AF28" s="282"/>
      <c r="AP28" s="284"/>
      <c r="AW28" s="285"/>
      <c r="AY28" s="285"/>
      <c r="BA28" s="285"/>
      <c r="BC28" s="285"/>
      <c r="BE28" s="285"/>
      <c r="BG28" s="285"/>
      <c r="BH28" s="286"/>
      <c r="BI28" s="3"/>
      <c r="BK28" s="164">
        <f>AVERAGE(BK18,BK20,BK22,BK24,BK26)</f>
        <v>0.13910389737975945</v>
      </c>
      <c r="BM28" s="164">
        <f>AVERAGE(BM18,BM20,BM22,BM24,BM26)</f>
        <v>0.16010413596620493</v>
      </c>
      <c r="BO28" s="164">
        <f>AVERAGE(BO18,BO20,BO22,BO24,BO26)</f>
        <v>0.30946696981179744</v>
      </c>
      <c r="BQ28" s="164">
        <f>AVERAGE(BQ18,BQ20,BQ22,BQ24,BQ26)</f>
        <v>0.31395127222713431</v>
      </c>
      <c r="BS28" s="164">
        <f>AVERAGE(BS18,BS20,BS22,BS24,BS26)</f>
        <v>0.20088389260803058</v>
      </c>
      <c r="BU28" s="164">
        <f>AVERAGE(BU18,BU20,BU22,BU24,BU26)</f>
        <v>0.25615005683971204</v>
      </c>
      <c r="BW28" s="164">
        <f>AVERAGE(BW18,BW20,BW22,BW24,BW26)</f>
        <v>0.34684504512090719</v>
      </c>
      <c r="BY28" s="164">
        <f>AVERAGE(BY18,BY20,BY22,BY24,BY26)</f>
        <v>0.42084894671101569</v>
      </c>
    </row>
    <row r="29" spans="1:77" s="165" customFormat="1" x14ac:dyDescent="0.2">
      <c r="D29" s="282"/>
      <c r="E29" s="282"/>
      <c r="F29" s="282"/>
      <c r="V29" s="3"/>
      <c r="AE29" s="282"/>
      <c r="AF29" s="282"/>
      <c r="AP29" s="284"/>
      <c r="AW29" s="285"/>
      <c r="AY29" s="285"/>
      <c r="BA29" s="285"/>
      <c r="BC29" s="285"/>
      <c r="BE29" s="285"/>
      <c r="BG29" s="285"/>
      <c r="BH29" s="286"/>
      <c r="BI29" s="3"/>
      <c r="BK29" s="164">
        <f>AVERAGE(BK19,BK21,BK23,BK25,BK27)</f>
        <v>0.5348788121201915</v>
      </c>
      <c r="BM29" s="164">
        <f>AVERAGE(BM19,BM21,BM23,BM25,BM27)</f>
        <v>0.56807760141093466</v>
      </c>
      <c r="BO29" s="164">
        <f>AVERAGE(BO19,BO21,BO23,BO25,BO27)</f>
        <v>0.64966317207696522</v>
      </c>
      <c r="BQ29" s="164">
        <f>AVERAGE(BQ19,BQ21,BQ23,BQ25,BQ27)</f>
        <v>0.72088838364700436</v>
      </c>
      <c r="BS29" s="164">
        <f>AVERAGE(BS19,BS21,BS23,BS25,BS27)</f>
        <v>0.83855820105820111</v>
      </c>
      <c r="BU29" s="164">
        <f>AVERAGE(BU19,BU21,BU23,BU25,BU27)</f>
        <v>1.0076923076923077</v>
      </c>
      <c r="BW29" s="164"/>
      <c r="BY29" s="164"/>
    </row>
    <row r="30" spans="1:77" s="69" customFormat="1" x14ac:dyDescent="0.2">
      <c r="A30" s="125" t="s">
        <v>0</v>
      </c>
      <c r="B30" s="126" t="s">
        <v>88</v>
      </c>
      <c r="C30" s="126" t="s">
        <v>1</v>
      </c>
      <c r="D30" s="140" t="s">
        <v>2</v>
      </c>
      <c r="E30" s="140" t="s">
        <v>89</v>
      </c>
      <c r="F30" s="140" t="s">
        <v>90</v>
      </c>
      <c r="G30" s="141" t="s">
        <v>91</v>
      </c>
      <c r="H30" s="153" t="s">
        <v>92</v>
      </c>
      <c r="I30" s="142" t="s">
        <v>3</v>
      </c>
      <c r="J30" s="2" t="s">
        <v>4</v>
      </c>
      <c r="K30" s="126" t="s">
        <v>93</v>
      </c>
      <c r="L30" s="126" t="s">
        <v>6</v>
      </c>
      <c r="M30" s="141" t="s">
        <v>94</v>
      </c>
      <c r="N30" s="142" t="s">
        <v>3</v>
      </c>
      <c r="O30" s="2" t="s">
        <v>8</v>
      </c>
      <c r="P30" s="143" t="s">
        <v>95</v>
      </c>
      <c r="Q30" s="148" t="s">
        <v>2</v>
      </c>
      <c r="R30" s="143" t="s">
        <v>96</v>
      </c>
      <c r="S30" s="143" t="s">
        <v>16</v>
      </c>
      <c r="T30" s="141" t="s">
        <v>97</v>
      </c>
      <c r="U30" s="154" t="s">
        <v>98</v>
      </c>
      <c r="V30" s="115"/>
      <c r="W30" s="155" t="s">
        <v>99</v>
      </c>
      <c r="X30" s="155" t="s">
        <v>100</v>
      </c>
      <c r="Y30" s="155" t="s">
        <v>101</v>
      </c>
      <c r="Z30" s="155" t="s">
        <v>102</v>
      </c>
      <c r="AA30" s="155" t="s">
        <v>103</v>
      </c>
      <c r="AB30" s="155" t="s">
        <v>104</v>
      </c>
      <c r="AC30" s="126" t="s">
        <v>105</v>
      </c>
      <c r="AD30" s="156" t="s">
        <v>106</v>
      </c>
      <c r="AE30" s="156" t="s">
        <v>107</v>
      </c>
      <c r="AF30" s="126" t="s">
        <v>108</v>
      </c>
      <c r="AG30" s="156" t="s">
        <v>109</v>
      </c>
      <c r="AH30" s="126" t="s">
        <v>110</v>
      </c>
      <c r="AI30" s="126" t="s">
        <v>111</v>
      </c>
      <c r="AJ30" s="126" t="s">
        <v>112</v>
      </c>
      <c r="AK30" s="2" t="s">
        <v>113</v>
      </c>
      <c r="AL30" s="155" t="s">
        <v>114</v>
      </c>
      <c r="AM30" s="155" t="s">
        <v>115</v>
      </c>
      <c r="AN30" s="155" t="s">
        <v>87</v>
      </c>
      <c r="AO30" s="144"/>
      <c r="AP30" s="145" t="s">
        <v>116</v>
      </c>
      <c r="AQ30" s="142" t="s">
        <v>117</v>
      </c>
      <c r="AR30" s="2" t="s">
        <v>118</v>
      </c>
      <c r="AS30" s="335"/>
      <c r="AT30" s="126" t="s">
        <v>119</v>
      </c>
      <c r="AU30" s="335"/>
      <c r="AV30" s="126" t="s">
        <v>86</v>
      </c>
      <c r="AW30" s="335"/>
      <c r="AX30" s="126" t="s">
        <v>120</v>
      </c>
      <c r="AY30" s="2"/>
      <c r="AZ30" s="126" t="s">
        <v>123</v>
      </c>
      <c r="BA30" s="2"/>
      <c r="BB30" s="126" t="s">
        <v>124</v>
      </c>
      <c r="BC30" s="2"/>
      <c r="BD30" s="2" t="s">
        <v>121</v>
      </c>
      <c r="BE30" s="2"/>
      <c r="BF30" s="126"/>
      <c r="BG30" s="2"/>
      <c r="BH30" s="146"/>
      <c r="BI30" s="3"/>
      <c r="BJ30" s="336" t="s">
        <v>118</v>
      </c>
      <c r="BK30" s="147">
        <f>BK46</f>
        <v>0.21138578493380544</v>
      </c>
      <c r="BL30" s="141" t="s">
        <v>122</v>
      </c>
      <c r="BM30" s="147">
        <f>BM46</f>
        <v>0.221135076064439</v>
      </c>
      <c r="BN30" s="126" t="s">
        <v>86</v>
      </c>
      <c r="BO30" s="147">
        <f>BO46</f>
        <v>0.25080072192890662</v>
      </c>
      <c r="BP30" s="126" t="s">
        <v>120</v>
      </c>
      <c r="BQ30" s="147">
        <f>BQ46</f>
        <v>0.34587243261135092</v>
      </c>
      <c r="BR30" s="126" t="s">
        <v>123</v>
      </c>
      <c r="BS30" s="147">
        <f>BS46</f>
        <v>0.31868131868131866</v>
      </c>
      <c r="BT30" s="126" t="s">
        <v>124</v>
      </c>
      <c r="BU30" s="147">
        <f>BU46</f>
        <v>0.75</v>
      </c>
      <c r="BV30" s="148" t="s">
        <v>121</v>
      </c>
      <c r="BW30" s="147">
        <f>BW46</f>
        <v>0.48303852725744711</v>
      </c>
      <c r="BX30" s="126"/>
      <c r="BY30" s="337"/>
    </row>
    <row r="31" spans="1:77" s="357" customFormat="1" x14ac:dyDescent="0.2">
      <c r="A31" s="340" t="s">
        <v>47</v>
      </c>
      <c r="B31" s="341" t="s">
        <v>45</v>
      </c>
      <c r="C31" s="341" t="s">
        <v>146</v>
      </c>
      <c r="D31" s="342">
        <v>0.25</v>
      </c>
      <c r="E31" s="343">
        <v>6</v>
      </c>
      <c r="F31" s="343">
        <f t="shared" ref="F31:F45" si="0">E31/D31</f>
        <v>24</v>
      </c>
      <c r="G31" s="344">
        <f>J31-H31</f>
        <v>41477</v>
      </c>
      <c r="H31" s="345">
        <v>38</v>
      </c>
      <c r="I31" s="346">
        <f t="shared" ref="I31:I45" si="1">J31</f>
        <v>41515</v>
      </c>
      <c r="J31" s="344">
        <v>41515</v>
      </c>
      <c r="K31" s="344">
        <v>41514</v>
      </c>
      <c r="L31" s="345">
        <v>89</v>
      </c>
      <c r="M31" s="345"/>
      <c r="N31" s="346">
        <f t="shared" ref="N31:N45" si="2">O31</f>
        <v>41603</v>
      </c>
      <c r="O31" s="344">
        <v>41603</v>
      </c>
      <c r="P31" s="344"/>
      <c r="Q31" s="343"/>
      <c r="R31" s="341"/>
      <c r="S31" s="341"/>
      <c r="T31" s="343"/>
      <c r="U31" s="343"/>
      <c r="V31" s="149"/>
      <c r="W31" s="347"/>
      <c r="X31" s="347"/>
      <c r="Y31" s="347"/>
      <c r="Z31" s="347"/>
      <c r="AA31" s="347"/>
      <c r="AB31" s="347"/>
      <c r="AC31" s="347"/>
      <c r="AD31" s="347"/>
      <c r="AE31" s="347"/>
      <c r="AF31" s="347"/>
      <c r="AG31" s="347"/>
      <c r="AH31" s="347"/>
      <c r="AI31" s="347"/>
      <c r="AJ31" s="347"/>
      <c r="AK31" s="347"/>
      <c r="AL31" s="347"/>
      <c r="AM31" s="347"/>
      <c r="AN31" s="347"/>
      <c r="AO31" s="347"/>
      <c r="AP31" s="348">
        <v>13</v>
      </c>
      <c r="AQ31" s="349">
        <f t="shared" ref="AQ31:AQ45" si="3">((165069.4737/AP31)*2)/1000</f>
        <v>25.395303646153845</v>
      </c>
      <c r="AR31" s="350">
        <v>41522</v>
      </c>
      <c r="AS31" s="351">
        <f t="shared" ref="AS31:AS45" si="4">K31+(L31*$BK$30)</f>
        <v>41532.813334859107</v>
      </c>
      <c r="AT31" s="350">
        <v>41528</v>
      </c>
      <c r="AU31" s="351">
        <f t="shared" ref="AU31:AU45" si="5">K31+(L31*$BM$30)</f>
        <v>41533.681021769735</v>
      </c>
      <c r="AV31" s="350">
        <v>41534</v>
      </c>
      <c r="AW31" s="351">
        <f t="shared" ref="AW31:AW45" si="6">K31+(L31*$BO$30)</f>
        <v>41536.321264251674</v>
      </c>
      <c r="AX31" s="350">
        <v>41535</v>
      </c>
      <c r="AY31" s="351">
        <f t="shared" ref="AY31:AY45" si="7">K31+(L31*$BQ$30)</f>
        <v>41544.782646502412</v>
      </c>
      <c r="AZ31" s="350">
        <v>41548</v>
      </c>
      <c r="BA31" s="351">
        <f t="shared" ref="BA31:BA45" si="8">K31+(L31*$BS$30)</f>
        <v>41542.362637362639</v>
      </c>
      <c r="BB31" s="352"/>
      <c r="BC31" s="351">
        <f t="shared" ref="BC31:BC45" si="9">K31+(L31*$BU$30)</f>
        <v>41580.75</v>
      </c>
      <c r="BD31" s="350"/>
      <c r="BE31" s="351"/>
      <c r="BF31" s="353"/>
      <c r="BG31" s="352"/>
      <c r="BH31" s="354"/>
      <c r="BI31" s="67"/>
      <c r="BJ31" s="355">
        <f t="shared" ref="BJ31:BJ42" si="10">AR31-K31</f>
        <v>8</v>
      </c>
      <c r="BK31" s="353">
        <f t="shared" ref="BK31:BK42" si="11">BJ31/L31</f>
        <v>8.98876404494382E-2</v>
      </c>
      <c r="BL31" s="352">
        <f t="shared" ref="BL31:BL40" si="12">AT31-K31</f>
        <v>14</v>
      </c>
      <c r="BM31" s="353">
        <f t="shared" ref="BM31:BM40" si="13">BL31/L31</f>
        <v>0.15730337078651685</v>
      </c>
      <c r="BN31" s="352">
        <f t="shared" ref="BN31:BN38" si="14">AV31-K31</f>
        <v>20</v>
      </c>
      <c r="BO31" s="353">
        <f t="shared" ref="BO31:BO38" si="15">BN31/L31</f>
        <v>0.2247191011235955</v>
      </c>
      <c r="BP31" s="352">
        <f t="shared" ref="BP31:BP38" si="16">AX31-K31</f>
        <v>21</v>
      </c>
      <c r="BQ31" s="353">
        <f t="shared" ref="BQ31:BQ38" si="17">BP31/L31</f>
        <v>0.23595505617977527</v>
      </c>
      <c r="BR31" s="352"/>
      <c r="BS31" s="353"/>
      <c r="BT31" s="352"/>
      <c r="BU31" s="353"/>
      <c r="BV31" s="352"/>
      <c r="BW31" s="353"/>
      <c r="BX31" s="352"/>
      <c r="BY31" s="356"/>
    </row>
    <row r="32" spans="1:77" s="357" customFormat="1" x14ac:dyDescent="0.2">
      <c r="A32" s="338" t="s">
        <v>48</v>
      </c>
      <c r="B32" s="339" t="s">
        <v>45</v>
      </c>
      <c r="C32" s="339" t="s">
        <v>146</v>
      </c>
      <c r="D32" s="358">
        <v>0.73</v>
      </c>
      <c r="E32" s="359">
        <v>9</v>
      </c>
      <c r="F32" s="359">
        <f t="shared" si="0"/>
        <v>12.328767123287671</v>
      </c>
      <c r="G32" s="360">
        <f>J32-H32</f>
        <v>41483</v>
      </c>
      <c r="H32" s="361">
        <v>38</v>
      </c>
      <c r="I32" s="362">
        <f t="shared" si="1"/>
        <v>41521</v>
      </c>
      <c r="J32" s="360">
        <v>41521</v>
      </c>
      <c r="K32" s="360">
        <v>41514</v>
      </c>
      <c r="L32" s="361">
        <v>89</v>
      </c>
      <c r="M32" s="361"/>
      <c r="N32" s="362">
        <f t="shared" si="2"/>
        <v>41603</v>
      </c>
      <c r="O32" s="360">
        <v>41603</v>
      </c>
      <c r="P32" s="360"/>
      <c r="Q32" s="359"/>
      <c r="R32" s="339"/>
      <c r="S32" s="339"/>
      <c r="T32" s="359"/>
      <c r="U32" s="359"/>
      <c r="V32" s="151"/>
      <c r="W32" s="363"/>
      <c r="X32" s="363"/>
      <c r="Y32" s="363"/>
      <c r="Z32" s="363"/>
      <c r="AA32" s="363"/>
      <c r="AB32" s="363"/>
      <c r="AC32" s="363"/>
      <c r="AD32" s="363"/>
      <c r="AE32" s="363"/>
      <c r="AF32" s="363"/>
      <c r="AG32" s="363"/>
      <c r="AH32" s="363"/>
      <c r="AI32" s="363"/>
      <c r="AJ32" s="363"/>
      <c r="AK32" s="363"/>
      <c r="AL32" s="363"/>
      <c r="AM32" s="363"/>
      <c r="AN32" s="363"/>
      <c r="AO32" s="363"/>
      <c r="AP32" s="364">
        <v>12.9</v>
      </c>
      <c r="AQ32" s="365">
        <f t="shared" si="3"/>
        <v>25.592166465116279</v>
      </c>
      <c r="AR32" s="366">
        <v>41535</v>
      </c>
      <c r="AS32" s="367">
        <f t="shared" si="4"/>
        <v>41532.813334859107</v>
      </c>
      <c r="AT32" s="366">
        <v>41536</v>
      </c>
      <c r="AU32" s="367">
        <f t="shared" si="5"/>
        <v>41533.681021769735</v>
      </c>
      <c r="AV32" s="366">
        <v>41544</v>
      </c>
      <c r="AW32" s="367">
        <f t="shared" si="6"/>
        <v>41536.321264251674</v>
      </c>
      <c r="AX32" s="366">
        <v>41550</v>
      </c>
      <c r="AY32" s="367">
        <f t="shared" si="7"/>
        <v>41544.782646502412</v>
      </c>
      <c r="AZ32" s="366" t="s">
        <v>147</v>
      </c>
      <c r="BA32" s="367">
        <f t="shared" si="8"/>
        <v>41542.362637362639</v>
      </c>
      <c r="BB32" s="368"/>
      <c r="BC32" s="367">
        <f t="shared" si="9"/>
        <v>41580.75</v>
      </c>
      <c r="BD32" s="366">
        <v>41557</v>
      </c>
      <c r="BE32" s="367"/>
      <c r="BF32" s="369"/>
      <c r="BG32" s="368"/>
      <c r="BH32" s="370"/>
      <c r="BI32" s="67"/>
      <c r="BJ32" s="371">
        <f t="shared" si="10"/>
        <v>21</v>
      </c>
      <c r="BK32" s="369">
        <f t="shared" si="11"/>
        <v>0.23595505617977527</v>
      </c>
      <c r="BL32" s="368">
        <f t="shared" si="12"/>
        <v>22</v>
      </c>
      <c r="BM32" s="369">
        <f t="shared" si="13"/>
        <v>0.24719101123595505</v>
      </c>
      <c r="BN32" s="368">
        <f t="shared" si="14"/>
        <v>30</v>
      </c>
      <c r="BO32" s="369">
        <f t="shared" si="15"/>
        <v>0.33707865168539325</v>
      </c>
      <c r="BP32" s="368">
        <f t="shared" si="16"/>
        <v>36</v>
      </c>
      <c r="BQ32" s="369">
        <f t="shared" si="17"/>
        <v>0.4044943820224719</v>
      </c>
      <c r="BR32" s="368"/>
      <c r="BS32" s="369"/>
      <c r="BT32" s="368"/>
      <c r="BU32" s="369"/>
      <c r="BV32" s="368">
        <f>BD32-K32</f>
        <v>43</v>
      </c>
      <c r="BW32" s="369">
        <f>BV32/L32</f>
        <v>0.48314606741573035</v>
      </c>
      <c r="BX32" s="368"/>
      <c r="BY32" s="372"/>
    </row>
    <row r="33" spans="1:77" s="357" customFormat="1" x14ac:dyDescent="0.2">
      <c r="A33" s="373" t="s">
        <v>49</v>
      </c>
      <c r="B33" s="363" t="s">
        <v>45</v>
      </c>
      <c r="C33" s="363" t="s">
        <v>146</v>
      </c>
      <c r="D33" s="374">
        <v>0.73</v>
      </c>
      <c r="E33" s="375">
        <v>9</v>
      </c>
      <c r="F33" s="375">
        <f t="shared" si="0"/>
        <v>12.328767123287671</v>
      </c>
      <c r="G33" s="376">
        <f>J33-H33</f>
        <v>41483</v>
      </c>
      <c r="H33" s="377">
        <v>38</v>
      </c>
      <c r="I33" s="378">
        <f t="shared" si="1"/>
        <v>41521</v>
      </c>
      <c r="J33" s="376">
        <v>41521</v>
      </c>
      <c r="K33" s="376">
        <v>41519</v>
      </c>
      <c r="L33" s="377">
        <v>91</v>
      </c>
      <c r="M33" s="377"/>
      <c r="N33" s="378">
        <f t="shared" si="2"/>
        <v>41610</v>
      </c>
      <c r="O33" s="376">
        <v>41610</v>
      </c>
      <c r="P33" s="376"/>
      <c r="Q33" s="375"/>
      <c r="R33" s="363"/>
      <c r="S33" s="363"/>
      <c r="T33" s="375"/>
      <c r="U33" s="375"/>
      <c r="V33" s="151"/>
      <c r="W33" s="363"/>
      <c r="X33" s="363"/>
      <c r="Y33" s="363"/>
      <c r="Z33" s="363"/>
      <c r="AA33" s="363"/>
      <c r="AB33" s="363"/>
      <c r="AC33" s="363"/>
      <c r="AD33" s="363"/>
      <c r="AE33" s="363"/>
      <c r="AF33" s="363"/>
      <c r="AG33" s="363"/>
      <c r="AH33" s="363"/>
      <c r="AI33" s="363"/>
      <c r="AJ33" s="363"/>
      <c r="AK33" s="363"/>
      <c r="AL33" s="363"/>
      <c r="AM33" s="363"/>
      <c r="AN33" s="363"/>
      <c r="AO33" s="363"/>
      <c r="AP33" s="379">
        <v>12.9</v>
      </c>
      <c r="AQ33" s="380">
        <f t="shared" si="3"/>
        <v>25.592166465116279</v>
      </c>
      <c r="AR33" s="376">
        <v>41535</v>
      </c>
      <c r="AS33" s="246">
        <f t="shared" si="4"/>
        <v>41538.23610642898</v>
      </c>
      <c r="AT33" s="376">
        <v>41536</v>
      </c>
      <c r="AU33" s="246">
        <f t="shared" si="5"/>
        <v>41539.123291921867</v>
      </c>
      <c r="AV33" s="376">
        <v>41544</v>
      </c>
      <c r="AW33" s="246">
        <f t="shared" si="6"/>
        <v>41541.822865695533</v>
      </c>
      <c r="AX33" s="376">
        <v>41550</v>
      </c>
      <c r="AY33" s="246">
        <f t="shared" si="7"/>
        <v>41550.474391367636</v>
      </c>
      <c r="AZ33" s="376">
        <v>41548</v>
      </c>
      <c r="BA33" s="246">
        <f t="shared" si="8"/>
        <v>41548</v>
      </c>
      <c r="BB33" s="381"/>
      <c r="BC33" s="246">
        <f t="shared" si="9"/>
        <v>41587.25</v>
      </c>
      <c r="BD33" s="376">
        <v>41557</v>
      </c>
      <c r="BE33" s="246"/>
      <c r="BF33" s="382"/>
      <c r="BG33" s="381"/>
      <c r="BH33" s="383"/>
      <c r="BI33" s="67"/>
      <c r="BJ33" s="384">
        <f t="shared" si="10"/>
        <v>16</v>
      </c>
      <c r="BK33" s="382">
        <f t="shared" si="11"/>
        <v>0.17582417582417584</v>
      </c>
      <c r="BL33" s="381">
        <f t="shared" si="12"/>
        <v>17</v>
      </c>
      <c r="BM33" s="382">
        <f t="shared" si="13"/>
        <v>0.18681318681318682</v>
      </c>
      <c r="BN33" s="381">
        <f t="shared" si="14"/>
        <v>25</v>
      </c>
      <c r="BO33" s="382">
        <f t="shared" si="15"/>
        <v>0.27472527472527475</v>
      </c>
      <c r="BP33" s="381">
        <f t="shared" si="16"/>
        <v>31</v>
      </c>
      <c r="BQ33" s="382">
        <f t="shared" si="17"/>
        <v>0.34065934065934067</v>
      </c>
      <c r="BR33" s="381">
        <f>AZ33-K33</f>
        <v>29</v>
      </c>
      <c r="BS33" s="382">
        <f>BR33/L33</f>
        <v>0.31868131868131866</v>
      </c>
      <c r="BT33" s="381"/>
      <c r="BU33" s="382"/>
      <c r="BV33" s="381">
        <f>BD33-K33</f>
        <v>38</v>
      </c>
      <c r="BW33" s="382">
        <f>BV33/L33</f>
        <v>0.4175824175824176</v>
      </c>
      <c r="BX33" s="381"/>
      <c r="BY33" s="385"/>
    </row>
    <row r="34" spans="1:77" s="357" customFormat="1" x14ac:dyDescent="0.2">
      <c r="A34" s="338" t="s">
        <v>50</v>
      </c>
      <c r="B34" s="339" t="s">
        <v>45</v>
      </c>
      <c r="C34" s="339" t="s">
        <v>146</v>
      </c>
      <c r="D34" s="358">
        <v>0.73</v>
      </c>
      <c r="E34" s="359">
        <v>9</v>
      </c>
      <c r="F34" s="359">
        <f t="shared" si="0"/>
        <v>12.328767123287671</v>
      </c>
      <c r="G34" s="360">
        <f>J34-H34</f>
        <v>41481</v>
      </c>
      <c r="H34" s="361">
        <v>40</v>
      </c>
      <c r="I34" s="362">
        <f t="shared" si="1"/>
        <v>41521</v>
      </c>
      <c r="J34" s="360">
        <v>41521</v>
      </c>
      <c r="K34" s="360">
        <v>41524</v>
      </c>
      <c r="L34" s="361">
        <v>93</v>
      </c>
      <c r="M34" s="361"/>
      <c r="N34" s="362">
        <f t="shared" si="2"/>
        <v>41617</v>
      </c>
      <c r="O34" s="360">
        <v>41617</v>
      </c>
      <c r="P34" s="360"/>
      <c r="Q34" s="359"/>
      <c r="R34" s="339"/>
      <c r="S34" s="339"/>
      <c r="T34" s="359"/>
      <c r="U34" s="359"/>
      <c r="V34" s="151"/>
      <c r="W34" s="363"/>
      <c r="X34" s="363"/>
      <c r="Y34" s="363"/>
      <c r="Z34" s="363"/>
      <c r="AA34" s="363"/>
      <c r="AB34" s="363"/>
      <c r="AC34" s="363"/>
      <c r="AD34" s="363"/>
      <c r="AE34" s="363"/>
      <c r="AF34" s="363"/>
      <c r="AG34" s="363"/>
      <c r="AH34" s="363"/>
      <c r="AI34" s="363"/>
      <c r="AJ34" s="363"/>
      <c r="AK34" s="363"/>
      <c r="AL34" s="363"/>
      <c r="AM34" s="363"/>
      <c r="AN34" s="363"/>
      <c r="AO34" s="363"/>
      <c r="AP34" s="364">
        <v>12.9</v>
      </c>
      <c r="AQ34" s="365">
        <f t="shared" si="3"/>
        <v>25.592166465116279</v>
      </c>
      <c r="AR34" s="366">
        <v>41548</v>
      </c>
      <c r="AS34" s="367">
        <f t="shared" si="4"/>
        <v>41543.658877998845</v>
      </c>
      <c r="AT34" s="366">
        <v>41549</v>
      </c>
      <c r="AU34" s="367">
        <f t="shared" si="5"/>
        <v>41544.565562073993</v>
      </c>
      <c r="AV34" s="366">
        <v>41551</v>
      </c>
      <c r="AW34" s="367">
        <f t="shared" si="6"/>
        <v>41547.324467139391</v>
      </c>
      <c r="AX34" s="366">
        <v>41569</v>
      </c>
      <c r="AY34" s="367">
        <f t="shared" si="7"/>
        <v>41556.166136232852</v>
      </c>
      <c r="AZ34" s="386"/>
      <c r="BA34" s="367">
        <f t="shared" si="8"/>
        <v>41553.637362637361</v>
      </c>
      <c r="BB34" s="368"/>
      <c r="BC34" s="367">
        <f t="shared" si="9"/>
        <v>41593.75</v>
      </c>
      <c r="BD34" s="366">
        <v>41575</v>
      </c>
      <c r="BE34" s="367"/>
      <c r="BF34" s="369"/>
      <c r="BG34" s="368"/>
      <c r="BH34" s="370"/>
      <c r="BI34" s="67"/>
      <c r="BJ34" s="371">
        <f t="shared" si="10"/>
        <v>24</v>
      </c>
      <c r="BK34" s="369">
        <f t="shared" si="11"/>
        <v>0.25806451612903225</v>
      </c>
      <c r="BL34" s="368">
        <f t="shared" si="12"/>
        <v>25</v>
      </c>
      <c r="BM34" s="369">
        <f t="shared" si="13"/>
        <v>0.26881720430107525</v>
      </c>
      <c r="BN34" s="368">
        <f t="shared" si="14"/>
        <v>27</v>
      </c>
      <c r="BO34" s="369">
        <f t="shared" si="15"/>
        <v>0.29032258064516131</v>
      </c>
      <c r="BP34" s="368">
        <f t="shared" si="16"/>
        <v>45</v>
      </c>
      <c r="BQ34" s="369">
        <f t="shared" si="17"/>
        <v>0.4838709677419355</v>
      </c>
      <c r="BR34" s="368"/>
      <c r="BS34" s="369"/>
      <c r="BT34" s="368"/>
      <c r="BU34" s="369"/>
      <c r="BV34" s="368">
        <f>BD34-K34</f>
        <v>51</v>
      </c>
      <c r="BW34" s="369">
        <f>BV34/L34</f>
        <v>0.54838709677419351</v>
      </c>
      <c r="BX34" s="368"/>
      <c r="BY34" s="372"/>
    </row>
    <row r="35" spans="1:77" s="357" customFormat="1" x14ac:dyDescent="0.2">
      <c r="A35" s="373" t="s">
        <v>148</v>
      </c>
      <c r="B35" s="363" t="s">
        <v>45</v>
      </c>
      <c r="C35" s="363" t="s">
        <v>146</v>
      </c>
      <c r="D35" s="374">
        <v>1</v>
      </c>
      <c r="E35" s="375">
        <v>12</v>
      </c>
      <c r="F35" s="375">
        <f t="shared" si="0"/>
        <v>12</v>
      </c>
      <c r="G35" s="376">
        <v>41499</v>
      </c>
      <c r="H35" s="377">
        <f t="shared" ref="H35:H45" si="18">K35-G35</f>
        <v>29</v>
      </c>
      <c r="I35" s="378">
        <f t="shared" si="1"/>
        <v>41531</v>
      </c>
      <c r="J35" s="376">
        <v>41531</v>
      </c>
      <c r="K35" s="376">
        <v>41528</v>
      </c>
      <c r="L35" s="377">
        <v>93</v>
      </c>
      <c r="M35" s="377"/>
      <c r="N35" s="378">
        <f t="shared" si="2"/>
        <v>41624</v>
      </c>
      <c r="O35" s="376">
        <v>41624</v>
      </c>
      <c r="P35" s="376"/>
      <c r="Q35" s="375"/>
      <c r="R35" s="363"/>
      <c r="S35" s="363"/>
      <c r="T35" s="375"/>
      <c r="U35" s="375"/>
      <c r="V35" s="151"/>
      <c r="W35" s="363"/>
      <c r="X35" s="363"/>
      <c r="Y35" s="363"/>
      <c r="Z35" s="363"/>
      <c r="AA35" s="363"/>
      <c r="AB35" s="363"/>
      <c r="AC35" s="363"/>
      <c r="AD35" s="363"/>
      <c r="AE35" s="363"/>
      <c r="AF35" s="363"/>
      <c r="AG35" s="363"/>
      <c r="AH35" s="363"/>
      <c r="AI35" s="363"/>
      <c r="AJ35" s="363"/>
      <c r="AK35" s="363"/>
      <c r="AL35" s="363"/>
      <c r="AM35" s="363"/>
      <c r="AN35" s="363"/>
      <c r="AO35" s="363"/>
      <c r="AP35" s="379">
        <v>13.5</v>
      </c>
      <c r="AQ35" s="380">
        <f t="shared" si="3"/>
        <v>24.454736844444444</v>
      </c>
      <c r="AR35" s="376">
        <v>41548</v>
      </c>
      <c r="AS35" s="246">
        <f t="shared" si="4"/>
        <v>41547.658877998845</v>
      </c>
      <c r="AT35" s="376">
        <v>41549</v>
      </c>
      <c r="AU35" s="246">
        <f t="shared" si="5"/>
        <v>41548.565562073993</v>
      </c>
      <c r="AV35" s="376">
        <v>41551</v>
      </c>
      <c r="AW35" s="246">
        <f t="shared" si="6"/>
        <v>41551.324467139391</v>
      </c>
      <c r="AX35" s="376">
        <v>41569</v>
      </c>
      <c r="AY35" s="246">
        <f t="shared" si="7"/>
        <v>41560.166136232852</v>
      </c>
      <c r="AZ35" s="386"/>
      <c r="BA35" s="246">
        <f t="shared" si="8"/>
        <v>41557.637362637361</v>
      </c>
      <c r="BB35" s="381"/>
      <c r="BC35" s="246">
        <f t="shared" si="9"/>
        <v>41597.75</v>
      </c>
      <c r="BD35" s="381"/>
      <c r="BE35" s="246"/>
      <c r="BF35" s="382"/>
      <c r="BG35" s="381"/>
      <c r="BH35" s="383"/>
      <c r="BI35" s="67"/>
      <c r="BJ35" s="384">
        <f t="shared" si="10"/>
        <v>20</v>
      </c>
      <c r="BK35" s="382">
        <f t="shared" si="11"/>
        <v>0.21505376344086022</v>
      </c>
      <c r="BL35" s="381">
        <f t="shared" si="12"/>
        <v>21</v>
      </c>
      <c r="BM35" s="382">
        <f t="shared" si="13"/>
        <v>0.22580645161290322</v>
      </c>
      <c r="BN35" s="381">
        <f t="shared" si="14"/>
        <v>23</v>
      </c>
      <c r="BO35" s="382">
        <f t="shared" si="15"/>
        <v>0.24731182795698925</v>
      </c>
      <c r="BP35" s="381">
        <f t="shared" si="16"/>
        <v>41</v>
      </c>
      <c r="BQ35" s="382">
        <f t="shared" si="17"/>
        <v>0.44086021505376344</v>
      </c>
      <c r="BR35" s="381"/>
      <c r="BS35" s="382"/>
      <c r="BT35" s="381"/>
      <c r="BU35" s="382"/>
      <c r="BV35" s="381"/>
      <c r="BW35" s="382"/>
      <c r="BX35" s="381"/>
      <c r="BY35" s="385"/>
    </row>
    <row r="36" spans="1:77" s="357" customFormat="1" x14ac:dyDescent="0.2">
      <c r="A36" s="338" t="s">
        <v>149</v>
      </c>
      <c r="B36" s="339" t="s">
        <v>45</v>
      </c>
      <c r="C36" s="339" t="s">
        <v>150</v>
      </c>
      <c r="D36" s="358">
        <v>1</v>
      </c>
      <c r="E36" s="359">
        <v>12</v>
      </c>
      <c r="F36" s="359">
        <f t="shared" si="0"/>
        <v>12</v>
      </c>
      <c r="G36" s="360">
        <v>41504</v>
      </c>
      <c r="H36" s="361">
        <f t="shared" si="18"/>
        <v>30</v>
      </c>
      <c r="I36" s="362">
        <f t="shared" si="1"/>
        <v>41536</v>
      </c>
      <c r="J36" s="360">
        <v>41536</v>
      </c>
      <c r="K36" s="360">
        <v>41534</v>
      </c>
      <c r="L36" s="361">
        <v>95</v>
      </c>
      <c r="M36" s="361"/>
      <c r="N36" s="362">
        <f t="shared" si="2"/>
        <v>41631</v>
      </c>
      <c r="O36" s="360">
        <v>41631</v>
      </c>
      <c r="P36" s="360"/>
      <c r="Q36" s="359"/>
      <c r="R36" s="339"/>
      <c r="S36" s="339"/>
      <c r="T36" s="358"/>
      <c r="U36" s="358"/>
      <c r="V36" s="363"/>
      <c r="W36" s="363"/>
      <c r="X36" s="363"/>
      <c r="Y36" s="363"/>
      <c r="Z36" s="363"/>
      <c r="AA36" s="363"/>
      <c r="AB36" s="363"/>
      <c r="AC36" s="363"/>
      <c r="AD36" s="363"/>
      <c r="AE36" s="363"/>
      <c r="AF36" s="363"/>
      <c r="AG36" s="363"/>
      <c r="AH36" s="363"/>
      <c r="AI36" s="363"/>
      <c r="AJ36" s="363"/>
      <c r="AK36" s="363"/>
      <c r="AL36" s="363"/>
      <c r="AM36" s="363"/>
      <c r="AN36" s="363"/>
      <c r="AO36" s="363"/>
      <c r="AP36" s="364">
        <v>12.9</v>
      </c>
      <c r="AQ36" s="365">
        <f t="shared" si="3"/>
        <v>25.592166465116279</v>
      </c>
      <c r="AR36" s="366">
        <v>41556</v>
      </c>
      <c r="AS36" s="367">
        <f t="shared" si="4"/>
        <v>41554.08164956871</v>
      </c>
      <c r="AT36" s="366">
        <v>41562</v>
      </c>
      <c r="AU36" s="367">
        <f t="shared" si="5"/>
        <v>41555.007832226125</v>
      </c>
      <c r="AV36" s="366">
        <v>41551</v>
      </c>
      <c r="AW36" s="367">
        <f t="shared" si="6"/>
        <v>41557.826068583243</v>
      </c>
      <c r="AX36" s="366">
        <v>41569</v>
      </c>
      <c r="AY36" s="367">
        <f t="shared" si="7"/>
        <v>41566.857881098076</v>
      </c>
      <c r="AZ36" s="386"/>
      <c r="BA36" s="367">
        <f t="shared" si="8"/>
        <v>41564.274725274729</v>
      </c>
      <c r="BB36" s="368"/>
      <c r="BC36" s="367">
        <f t="shared" si="9"/>
        <v>41605.25</v>
      </c>
      <c r="BD36" s="368"/>
      <c r="BE36" s="367"/>
      <c r="BF36" s="369"/>
      <c r="BG36" s="368"/>
      <c r="BH36" s="370"/>
      <c r="BI36" s="67"/>
      <c r="BJ36" s="371">
        <f t="shared" si="10"/>
        <v>22</v>
      </c>
      <c r="BK36" s="369">
        <f t="shared" si="11"/>
        <v>0.23157894736842105</v>
      </c>
      <c r="BL36" s="368">
        <f t="shared" si="12"/>
        <v>28</v>
      </c>
      <c r="BM36" s="369">
        <f t="shared" si="13"/>
        <v>0.29473684210526313</v>
      </c>
      <c r="BN36" s="368">
        <f t="shared" si="14"/>
        <v>17</v>
      </c>
      <c r="BO36" s="369">
        <f t="shared" si="15"/>
        <v>0.17894736842105263</v>
      </c>
      <c r="BP36" s="368">
        <f t="shared" si="16"/>
        <v>35</v>
      </c>
      <c r="BQ36" s="369">
        <f t="shared" si="17"/>
        <v>0.36842105263157893</v>
      </c>
      <c r="BR36" s="368"/>
      <c r="BS36" s="369"/>
      <c r="BT36" s="368"/>
      <c r="BU36" s="369"/>
      <c r="BV36" s="368"/>
      <c r="BW36" s="369"/>
      <c r="BX36" s="368"/>
      <c r="BY36" s="372"/>
    </row>
    <row r="37" spans="1:77" s="357" customFormat="1" x14ac:dyDescent="0.2">
      <c r="A37" s="338" t="s">
        <v>51</v>
      </c>
      <c r="B37" s="339" t="s">
        <v>45</v>
      </c>
      <c r="C37" s="339" t="s">
        <v>150</v>
      </c>
      <c r="D37" s="358">
        <f>1.9/2</f>
        <v>0.95</v>
      </c>
      <c r="E37" s="359">
        <v>12</v>
      </c>
      <c r="F37" s="359">
        <f t="shared" si="0"/>
        <v>12.631578947368421</v>
      </c>
      <c r="G37" s="360">
        <v>41511</v>
      </c>
      <c r="H37" s="361">
        <f t="shared" si="18"/>
        <v>33</v>
      </c>
      <c r="I37" s="362">
        <f t="shared" si="1"/>
        <v>41545</v>
      </c>
      <c r="J37" s="360">
        <v>41545</v>
      </c>
      <c r="K37" s="360">
        <v>41544</v>
      </c>
      <c r="L37" s="361">
        <v>100</v>
      </c>
      <c r="M37" s="361"/>
      <c r="N37" s="362">
        <f t="shared" si="2"/>
        <v>41645</v>
      </c>
      <c r="O37" s="360">
        <v>41645</v>
      </c>
      <c r="P37" s="360"/>
      <c r="Q37" s="359">
        <v>1</v>
      </c>
      <c r="R37" s="339"/>
      <c r="S37" s="339"/>
      <c r="T37" s="358"/>
      <c r="U37" s="358"/>
      <c r="V37" s="363"/>
      <c r="W37" s="363"/>
      <c r="X37" s="363"/>
      <c r="Y37" s="363"/>
      <c r="Z37" s="363"/>
      <c r="AA37" s="363"/>
      <c r="AB37" s="363"/>
      <c r="AC37" s="363"/>
      <c r="AD37" s="363"/>
      <c r="AE37" s="363"/>
      <c r="AF37" s="363"/>
      <c r="AG37" s="363"/>
      <c r="AH37" s="363"/>
      <c r="AI37" s="363"/>
      <c r="AJ37" s="363"/>
      <c r="AK37" s="363"/>
      <c r="AL37" s="363"/>
      <c r="AM37" s="363"/>
      <c r="AN37" s="363"/>
      <c r="AO37" s="363"/>
      <c r="AP37" s="364">
        <v>13.7</v>
      </c>
      <c r="AQ37" s="365">
        <f t="shared" si="3"/>
        <v>24.097733386861318</v>
      </c>
      <c r="AR37" s="366">
        <v>41563</v>
      </c>
      <c r="AS37" s="367">
        <f t="shared" si="4"/>
        <v>41565.138578493381</v>
      </c>
      <c r="AT37" s="366">
        <v>41564</v>
      </c>
      <c r="AU37" s="367">
        <f t="shared" si="5"/>
        <v>41566.113507606446</v>
      </c>
      <c r="AV37" s="366">
        <v>41567</v>
      </c>
      <c r="AW37" s="367">
        <f t="shared" si="6"/>
        <v>41569.08007219289</v>
      </c>
      <c r="AX37" s="366">
        <v>41569</v>
      </c>
      <c r="AY37" s="367">
        <f t="shared" si="7"/>
        <v>41578.587243261136</v>
      </c>
      <c r="AZ37" s="389"/>
      <c r="BA37" s="367">
        <f t="shared" si="8"/>
        <v>41575.868131868134</v>
      </c>
      <c r="BB37" s="368"/>
      <c r="BC37" s="367">
        <f t="shared" si="9"/>
        <v>41619</v>
      </c>
      <c r="BD37" s="368"/>
      <c r="BE37" s="367"/>
      <c r="BF37" s="369"/>
      <c r="BG37" s="368"/>
      <c r="BH37" s="370"/>
      <c r="BI37" s="67"/>
      <c r="BJ37" s="371">
        <f t="shared" si="10"/>
        <v>19</v>
      </c>
      <c r="BK37" s="369">
        <f t="shared" si="11"/>
        <v>0.19</v>
      </c>
      <c r="BL37" s="368">
        <f t="shared" si="12"/>
        <v>20</v>
      </c>
      <c r="BM37" s="369">
        <f t="shared" si="13"/>
        <v>0.2</v>
      </c>
      <c r="BN37" s="368">
        <f t="shared" si="14"/>
        <v>23</v>
      </c>
      <c r="BO37" s="369">
        <f t="shared" si="15"/>
        <v>0.23</v>
      </c>
      <c r="BP37" s="368">
        <f t="shared" si="16"/>
        <v>25</v>
      </c>
      <c r="BQ37" s="369">
        <f t="shared" si="17"/>
        <v>0.25</v>
      </c>
      <c r="BR37" s="368"/>
      <c r="BS37" s="369"/>
      <c r="BT37" s="368"/>
      <c r="BU37" s="369"/>
      <c r="BV37" s="368"/>
      <c r="BW37" s="369"/>
      <c r="BX37" s="368"/>
      <c r="BY37" s="372"/>
    </row>
    <row r="38" spans="1:77" s="357" customFormat="1" x14ac:dyDescent="0.2">
      <c r="A38" s="373" t="s">
        <v>52</v>
      </c>
      <c r="B38" s="363" t="s">
        <v>45</v>
      </c>
      <c r="C38" s="363" t="s">
        <v>150</v>
      </c>
      <c r="D38" s="374">
        <v>0.95</v>
      </c>
      <c r="E38" s="375">
        <v>12</v>
      </c>
      <c r="F38" s="375">
        <f t="shared" si="0"/>
        <v>12.631578947368421</v>
      </c>
      <c r="G38" s="376">
        <v>41514</v>
      </c>
      <c r="H38" s="377">
        <f t="shared" si="18"/>
        <v>30</v>
      </c>
      <c r="I38" s="378">
        <f t="shared" si="1"/>
        <v>41549</v>
      </c>
      <c r="J38" s="376">
        <v>41549</v>
      </c>
      <c r="K38" s="376">
        <v>41544</v>
      </c>
      <c r="L38" s="377">
        <v>103</v>
      </c>
      <c r="M38" s="377"/>
      <c r="N38" s="378">
        <f t="shared" si="2"/>
        <v>41652</v>
      </c>
      <c r="O38" s="376">
        <v>41652</v>
      </c>
      <c r="P38" s="376"/>
      <c r="Q38" s="375">
        <v>1</v>
      </c>
      <c r="R38" s="363"/>
      <c r="S38" s="363"/>
      <c r="T38" s="374"/>
      <c r="U38" s="374"/>
      <c r="V38" s="363"/>
      <c r="W38" s="363"/>
      <c r="X38" s="363"/>
      <c r="Y38" s="363"/>
      <c r="Z38" s="363"/>
      <c r="AA38" s="363"/>
      <c r="AB38" s="363"/>
      <c r="AC38" s="363"/>
      <c r="AD38" s="363"/>
      <c r="AE38" s="363"/>
      <c r="AF38" s="363"/>
      <c r="AG38" s="363"/>
      <c r="AH38" s="363"/>
      <c r="AI38" s="363"/>
      <c r="AJ38" s="363"/>
      <c r="AK38" s="363"/>
      <c r="AL38" s="363"/>
      <c r="AM38" s="363"/>
      <c r="AN38" s="363"/>
      <c r="AO38" s="363"/>
      <c r="AP38" s="379">
        <v>13.7</v>
      </c>
      <c r="AQ38" s="380">
        <f t="shared" si="3"/>
        <v>24.097733386861318</v>
      </c>
      <c r="AR38" s="376">
        <v>41563</v>
      </c>
      <c r="AS38" s="246">
        <f t="shared" si="4"/>
        <v>41565.772735848179</v>
      </c>
      <c r="AT38" s="376">
        <v>41564</v>
      </c>
      <c r="AU38" s="246">
        <f t="shared" si="5"/>
        <v>41566.776912834641</v>
      </c>
      <c r="AV38" s="376">
        <v>41567</v>
      </c>
      <c r="AW38" s="246">
        <f t="shared" si="6"/>
        <v>41569.832474358678</v>
      </c>
      <c r="AX38" s="376">
        <v>41569</v>
      </c>
      <c r="AY38" s="246">
        <f t="shared" si="7"/>
        <v>41579.624860558972</v>
      </c>
      <c r="AZ38" s="389"/>
      <c r="BA38" s="246">
        <f t="shared" si="8"/>
        <v>41576.824175824178</v>
      </c>
      <c r="BB38" s="381"/>
      <c r="BC38" s="246">
        <f t="shared" si="9"/>
        <v>41621.25</v>
      </c>
      <c r="BD38" s="381"/>
      <c r="BE38" s="246"/>
      <c r="BF38" s="382"/>
      <c r="BG38" s="381"/>
      <c r="BH38" s="383"/>
      <c r="BI38" s="67"/>
      <c r="BJ38" s="384">
        <f t="shared" si="10"/>
        <v>19</v>
      </c>
      <c r="BK38" s="382">
        <f t="shared" si="11"/>
        <v>0.18446601941747573</v>
      </c>
      <c r="BL38" s="381">
        <f t="shared" si="12"/>
        <v>20</v>
      </c>
      <c r="BM38" s="382">
        <f t="shared" si="13"/>
        <v>0.1941747572815534</v>
      </c>
      <c r="BN38" s="381">
        <f t="shared" si="14"/>
        <v>23</v>
      </c>
      <c r="BO38" s="382">
        <f t="shared" si="15"/>
        <v>0.22330097087378642</v>
      </c>
      <c r="BP38" s="381">
        <f t="shared" si="16"/>
        <v>25</v>
      </c>
      <c r="BQ38" s="382">
        <f t="shared" si="17"/>
        <v>0.24271844660194175</v>
      </c>
      <c r="BR38" s="381"/>
      <c r="BS38" s="382"/>
      <c r="BT38" s="381"/>
      <c r="BU38" s="382"/>
      <c r="BV38" s="381"/>
      <c r="BW38" s="382"/>
      <c r="BX38" s="381"/>
      <c r="BY38" s="385"/>
    </row>
    <row r="39" spans="1:77" s="357" customFormat="1" x14ac:dyDescent="0.2">
      <c r="A39" s="338" t="s">
        <v>53</v>
      </c>
      <c r="B39" s="339" t="s">
        <v>45</v>
      </c>
      <c r="C39" s="339" t="s">
        <v>150</v>
      </c>
      <c r="D39" s="358">
        <v>0.8</v>
      </c>
      <c r="E39" s="359">
        <v>8</v>
      </c>
      <c r="F39" s="359">
        <f t="shared" si="0"/>
        <v>10</v>
      </c>
      <c r="G39" s="360">
        <v>41516</v>
      </c>
      <c r="H39" s="361">
        <f t="shared" si="18"/>
        <v>39</v>
      </c>
      <c r="I39" s="44">
        <f t="shared" si="1"/>
        <v>41551</v>
      </c>
      <c r="J39" s="360">
        <v>41551</v>
      </c>
      <c r="K39" s="360">
        <v>41555</v>
      </c>
      <c r="L39" s="361">
        <v>108</v>
      </c>
      <c r="M39" s="361"/>
      <c r="N39" s="362">
        <f t="shared" si="2"/>
        <v>41659</v>
      </c>
      <c r="O39" s="360">
        <v>41659</v>
      </c>
      <c r="P39" s="360"/>
      <c r="Q39" s="359">
        <v>1</v>
      </c>
      <c r="R39" s="339"/>
      <c r="S39" s="339"/>
      <c r="T39" s="358"/>
      <c r="U39" s="358"/>
      <c r="V39" s="363"/>
      <c r="W39" s="363"/>
      <c r="X39" s="363"/>
      <c r="Y39" s="363"/>
      <c r="Z39" s="363"/>
      <c r="AA39" s="363"/>
      <c r="AB39" s="363"/>
      <c r="AC39" s="363"/>
      <c r="AD39" s="363"/>
      <c r="AE39" s="363"/>
      <c r="AF39" s="363"/>
      <c r="AG39" s="363"/>
      <c r="AH39" s="363"/>
      <c r="AI39" s="363"/>
      <c r="AJ39" s="363"/>
      <c r="AK39" s="363"/>
      <c r="AL39" s="363"/>
      <c r="AM39" s="363"/>
      <c r="AN39" s="363"/>
      <c r="AO39" s="363"/>
      <c r="AP39" s="364">
        <v>13</v>
      </c>
      <c r="AQ39" s="365">
        <f t="shared" si="3"/>
        <v>25.395303646153845</v>
      </c>
      <c r="AR39" s="366">
        <v>41584</v>
      </c>
      <c r="AS39" s="367">
        <f t="shared" si="4"/>
        <v>41577.829664772849</v>
      </c>
      <c r="AT39" s="366">
        <v>41579</v>
      </c>
      <c r="AU39" s="367">
        <f t="shared" si="5"/>
        <v>41578.882588214961</v>
      </c>
      <c r="AV39" s="390"/>
      <c r="AW39" s="367">
        <f t="shared" si="6"/>
        <v>41582.086477968325</v>
      </c>
      <c r="AX39" s="391"/>
      <c r="AY39" s="367">
        <f t="shared" si="7"/>
        <v>41592.354222722024</v>
      </c>
      <c r="AZ39" s="366"/>
      <c r="BA39" s="367">
        <f t="shared" si="8"/>
        <v>41589.417582417584</v>
      </c>
      <c r="BB39" s="368"/>
      <c r="BC39" s="367">
        <f t="shared" si="9"/>
        <v>41636</v>
      </c>
      <c r="BD39" s="368"/>
      <c r="BE39" s="367"/>
      <c r="BF39" s="369"/>
      <c r="BG39" s="368"/>
      <c r="BH39" s="370"/>
      <c r="BI39" s="67"/>
      <c r="BJ39" s="371">
        <f t="shared" si="10"/>
        <v>29</v>
      </c>
      <c r="BK39" s="369">
        <f t="shared" si="11"/>
        <v>0.26851851851851855</v>
      </c>
      <c r="BL39" s="368">
        <f t="shared" si="12"/>
        <v>24</v>
      </c>
      <c r="BM39" s="369">
        <f t="shared" si="13"/>
        <v>0.22222222222222221</v>
      </c>
      <c r="BN39" s="368"/>
      <c r="BO39" s="369"/>
      <c r="BP39" s="368"/>
      <c r="BQ39" s="369"/>
      <c r="BR39" s="368"/>
      <c r="BS39" s="369"/>
      <c r="BT39" s="368"/>
      <c r="BU39" s="369"/>
      <c r="BV39" s="368"/>
      <c r="BW39" s="369"/>
      <c r="BX39" s="368"/>
      <c r="BY39" s="372"/>
    </row>
    <row r="40" spans="1:77" s="357" customFormat="1" x14ac:dyDescent="0.2">
      <c r="A40" s="373" t="s">
        <v>54</v>
      </c>
      <c r="B40" s="363" t="s">
        <v>45</v>
      </c>
      <c r="C40" s="363" t="s">
        <v>150</v>
      </c>
      <c r="D40" s="374">
        <v>0.8</v>
      </c>
      <c r="E40" s="375">
        <v>7</v>
      </c>
      <c r="F40" s="375">
        <f t="shared" si="0"/>
        <v>8.75</v>
      </c>
      <c r="G40" s="376">
        <v>41518</v>
      </c>
      <c r="H40" s="377">
        <f t="shared" si="18"/>
        <v>37</v>
      </c>
      <c r="I40" s="31">
        <f t="shared" si="1"/>
        <v>41554</v>
      </c>
      <c r="J40" s="376">
        <v>41554</v>
      </c>
      <c r="K40" s="376">
        <v>41555</v>
      </c>
      <c r="L40" s="377">
        <v>112</v>
      </c>
      <c r="M40" s="377"/>
      <c r="N40" s="378">
        <f t="shared" si="2"/>
        <v>41666</v>
      </c>
      <c r="O40" s="376">
        <v>41666</v>
      </c>
      <c r="P40" s="376"/>
      <c r="Q40" s="375">
        <v>1</v>
      </c>
      <c r="R40" s="363"/>
      <c r="S40" s="363"/>
      <c r="T40" s="374"/>
      <c r="U40" s="374"/>
      <c r="V40" s="363"/>
      <c r="W40" s="363"/>
      <c r="X40" s="363"/>
      <c r="Y40" s="363"/>
      <c r="Z40" s="363"/>
      <c r="AA40" s="363"/>
      <c r="AB40" s="363"/>
      <c r="AC40" s="363"/>
      <c r="AD40" s="363"/>
      <c r="AE40" s="363"/>
      <c r="AF40" s="363"/>
      <c r="AG40" s="363"/>
      <c r="AH40" s="363"/>
      <c r="AI40" s="363"/>
      <c r="AJ40" s="363"/>
      <c r="AK40" s="363"/>
      <c r="AL40" s="363"/>
      <c r="AM40" s="363"/>
      <c r="AN40" s="363"/>
      <c r="AO40" s="363"/>
      <c r="AP40" s="379">
        <v>13</v>
      </c>
      <c r="AQ40" s="380">
        <f t="shared" si="3"/>
        <v>25.395303646153845</v>
      </c>
      <c r="AR40" s="376">
        <v>41584</v>
      </c>
      <c r="AS40" s="246">
        <f t="shared" si="4"/>
        <v>41578.675207912587</v>
      </c>
      <c r="AT40" s="376">
        <v>41579</v>
      </c>
      <c r="AU40" s="246">
        <f t="shared" si="5"/>
        <v>41579.767128519219</v>
      </c>
      <c r="AV40" s="390"/>
      <c r="AW40" s="246">
        <f t="shared" si="6"/>
        <v>41583.089680856036</v>
      </c>
      <c r="AX40" s="391"/>
      <c r="AY40" s="246">
        <f t="shared" si="7"/>
        <v>41593.737712452472</v>
      </c>
      <c r="AZ40" s="392"/>
      <c r="BA40" s="246">
        <f t="shared" si="8"/>
        <v>41590.692307692305</v>
      </c>
      <c r="BB40" s="381"/>
      <c r="BC40" s="246">
        <f t="shared" si="9"/>
        <v>41639</v>
      </c>
      <c r="BD40" s="381"/>
      <c r="BE40" s="246"/>
      <c r="BF40" s="382"/>
      <c r="BG40" s="381"/>
      <c r="BH40" s="383"/>
      <c r="BI40" s="67"/>
      <c r="BJ40" s="384">
        <f t="shared" si="10"/>
        <v>29</v>
      </c>
      <c r="BK40" s="382">
        <f t="shared" si="11"/>
        <v>0.25892857142857145</v>
      </c>
      <c r="BL40" s="381">
        <f t="shared" si="12"/>
        <v>24</v>
      </c>
      <c r="BM40" s="382">
        <f t="shared" si="13"/>
        <v>0.21428571428571427</v>
      </c>
      <c r="BN40" s="381"/>
      <c r="BO40" s="382"/>
      <c r="BP40" s="381"/>
      <c r="BQ40" s="382"/>
      <c r="BR40" s="381"/>
      <c r="BS40" s="382"/>
      <c r="BT40" s="381"/>
      <c r="BU40" s="382"/>
      <c r="BV40" s="381"/>
      <c r="BW40" s="382"/>
      <c r="BX40" s="381"/>
      <c r="BY40" s="385"/>
    </row>
    <row r="41" spans="1:77" s="357" customFormat="1" x14ac:dyDescent="0.2">
      <c r="A41" s="338" t="s">
        <v>55</v>
      </c>
      <c r="B41" s="339" t="s">
        <v>45</v>
      </c>
      <c r="C41" s="339" t="s">
        <v>150</v>
      </c>
      <c r="D41" s="358">
        <v>0.81</v>
      </c>
      <c r="E41" s="359">
        <v>8</v>
      </c>
      <c r="F41" s="359">
        <f t="shared" si="0"/>
        <v>9.8765432098765427</v>
      </c>
      <c r="G41" s="360">
        <v>41522</v>
      </c>
      <c r="H41" s="361">
        <f t="shared" si="18"/>
        <v>34</v>
      </c>
      <c r="I41" s="44">
        <f t="shared" si="1"/>
        <v>41558</v>
      </c>
      <c r="J41" s="360">
        <v>41558</v>
      </c>
      <c r="K41" s="360">
        <v>41556</v>
      </c>
      <c r="L41" s="361">
        <v>115</v>
      </c>
      <c r="M41" s="361"/>
      <c r="N41" s="362">
        <f t="shared" si="2"/>
        <v>41673</v>
      </c>
      <c r="O41" s="360">
        <v>41673</v>
      </c>
      <c r="P41" s="360"/>
      <c r="Q41" s="359">
        <v>1</v>
      </c>
      <c r="R41" s="339"/>
      <c r="S41" s="339"/>
      <c r="T41" s="358"/>
      <c r="U41" s="358"/>
      <c r="V41" s="363"/>
      <c r="W41" s="363"/>
      <c r="X41" s="363"/>
      <c r="Y41" s="363"/>
      <c r="Z41" s="363"/>
      <c r="AA41" s="363"/>
      <c r="AB41" s="363"/>
      <c r="AC41" s="363"/>
      <c r="AD41" s="363"/>
      <c r="AE41" s="363"/>
      <c r="AF41" s="363"/>
      <c r="AG41" s="363"/>
      <c r="AH41" s="363"/>
      <c r="AI41" s="363"/>
      <c r="AJ41" s="363"/>
      <c r="AK41" s="363"/>
      <c r="AL41" s="363"/>
      <c r="AM41" s="363"/>
      <c r="AN41" s="363"/>
      <c r="AO41" s="363"/>
      <c r="AP41" s="364">
        <v>13.2</v>
      </c>
      <c r="AQ41" s="365">
        <f t="shared" si="3"/>
        <v>25.010526318181817</v>
      </c>
      <c r="AR41" s="366">
        <v>41584</v>
      </c>
      <c r="AS41" s="367">
        <f t="shared" si="4"/>
        <v>41580.309365267385</v>
      </c>
      <c r="AT41" s="390"/>
      <c r="AU41" s="367">
        <f t="shared" si="5"/>
        <v>41581.430533747407</v>
      </c>
      <c r="AV41" s="390"/>
      <c r="AW41" s="367">
        <f t="shared" si="6"/>
        <v>41584.842083021824</v>
      </c>
      <c r="AX41" s="339"/>
      <c r="AY41" s="367">
        <f t="shared" si="7"/>
        <v>41595.775329750308</v>
      </c>
      <c r="AZ41" s="366"/>
      <c r="BA41" s="367">
        <f t="shared" si="8"/>
        <v>41592.648351648349</v>
      </c>
      <c r="BB41" s="368"/>
      <c r="BC41" s="367">
        <f t="shared" si="9"/>
        <v>41642.25</v>
      </c>
      <c r="BD41" s="368"/>
      <c r="BE41" s="367"/>
      <c r="BF41" s="369"/>
      <c r="BG41" s="368"/>
      <c r="BH41" s="370"/>
      <c r="BI41" s="67"/>
      <c r="BJ41" s="371">
        <f t="shared" si="10"/>
        <v>28</v>
      </c>
      <c r="BK41" s="369">
        <f t="shared" si="11"/>
        <v>0.24347826086956523</v>
      </c>
      <c r="BL41" s="368"/>
      <c r="BM41" s="369"/>
      <c r="BN41" s="368"/>
      <c r="BO41" s="369"/>
      <c r="BP41" s="368"/>
      <c r="BQ41" s="369"/>
      <c r="BR41" s="368"/>
      <c r="BS41" s="369"/>
      <c r="BT41" s="368"/>
      <c r="BU41" s="369"/>
      <c r="BV41" s="368"/>
      <c r="BW41" s="369"/>
      <c r="BX41" s="368"/>
      <c r="BY41" s="372"/>
    </row>
    <row r="42" spans="1:77" s="357" customFormat="1" x14ac:dyDescent="0.2">
      <c r="A42" s="373" t="s">
        <v>56</v>
      </c>
      <c r="B42" s="363" t="s">
        <v>45</v>
      </c>
      <c r="C42" s="363" t="s">
        <v>150</v>
      </c>
      <c r="D42" s="374">
        <v>0.86</v>
      </c>
      <c r="E42" s="375">
        <v>9</v>
      </c>
      <c r="F42" s="375">
        <f t="shared" si="0"/>
        <v>10.465116279069768</v>
      </c>
      <c r="G42" s="376">
        <v>41524</v>
      </c>
      <c r="H42" s="377">
        <f t="shared" si="18"/>
        <v>38</v>
      </c>
      <c r="I42" s="31">
        <f t="shared" si="1"/>
        <v>41561</v>
      </c>
      <c r="J42" s="376">
        <v>41561</v>
      </c>
      <c r="K42" s="376">
        <v>41562</v>
      </c>
      <c r="L42" s="377">
        <v>119</v>
      </c>
      <c r="M42" s="377"/>
      <c r="N42" s="378">
        <f t="shared" si="2"/>
        <v>41680</v>
      </c>
      <c r="O42" s="376">
        <v>41680</v>
      </c>
      <c r="P42" s="376"/>
      <c r="Q42" s="375">
        <v>1</v>
      </c>
      <c r="R42" s="363"/>
      <c r="S42" s="363"/>
      <c r="T42" s="374"/>
      <c r="U42" s="374"/>
      <c r="V42" s="363"/>
      <c r="W42" s="363"/>
      <c r="X42" s="363"/>
      <c r="Y42" s="363"/>
      <c r="Z42" s="363"/>
      <c r="AA42" s="363"/>
      <c r="AB42" s="363"/>
      <c r="AC42" s="363"/>
      <c r="AD42" s="363"/>
      <c r="AE42" s="363"/>
      <c r="AF42" s="363"/>
      <c r="AG42" s="363"/>
      <c r="AH42" s="363"/>
      <c r="AI42" s="363"/>
      <c r="AJ42" s="363"/>
      <c r="AK42" s="363"/>
      <c r="AL42" s="363"/>
      <c r="AM42" s="363"/>
      <c r="AN42" s="363"/>
      <c r="AO42" s="363"/>
      <c r="AP42" s="379">
        <v>12.9</v>
      </c>
      <c r="AQ42" s="380">
        <f t="shared" si="3"/>
        <v>25.592166465116279</v>
      </c>
      <c r="AR42" s="376">
        <v>41584</v>
      </c>
      <c r="AS42" s="246">
        <f t="shared" si="4"/>
        <v>41587.154908407123</v>
      </c>
      <c r="AT42" s="390"/>
      <c r="AU42" s="246">
        <f t="shared" si="5"/>
        <v>41588.315074051665</v>
      </c>
      <c r="AV42" s="391"/>
      <c r="AW42" s="246">
        <f t="shared" si="6"/>
        <v>41591.845285909541</v>
      </c>
      <c r="AX42" s="363"/>
      <c r="AY42" s="246">
        <f t="shared" si="7"/>
        <v>41603.158819480748</v>
      </c>
      <c r="AZ42" s="392"/>
      <c r="BA42" s="246">
        <f t="shared" si="8"/>
        <v>41599.923076923078</v>
      </c>
      <c r="BB42" s="381"/>
      <c r="BC42" s="246">
        <f t="shared" si="9"/>
        <v>41651.25</v>
      </c>
      <c r="BD42" s="381"/>
      <c r="BE42" s="246"/>
      <c r="BF42" s="382"/>
      <c r="BG42" s="381"/>
      <c r="BH42" s="383"/>
      <c r="BI42" s="67"/>
      <c r="BJ42" s="384">
        <f t="shared" si="10"/>
        <v>22</v>
      </c>
      <c r="BK42" s="382">
        <f t="shared" si="11"/>
        <v>0.18487394957983194</v>
      </c>
      <c r="BL42" s="381"/>
      <c r="BM42" s="382"/>
      <c r="BN42" s="381"/>
      <c r="BO42" s="382"/>
      <c r="BP42" s="381"/>
      <c r="BQ42" s="382"/>
      <c r="BR42" s="381"/>
      <c r="BS42" s="382"/>
      <c r="BT42" s="381"/>
      <c r="BU42" s="382"/>
      <c r="BV42" s="381"/>
      <c r="BW42" s="382"/>
      <c r="BX42" s="381"/>
      <c r="BY42" s="385"/>
    </row>
    <row r="43" spans="1:77" s="357" customFormat="1" x14ac:dyDescent="0.2">
      <c r="A43" s="338" t="s">
        <v>57</v>
      </c>
      <c r="B43" s="339" t="s">
        <v>45</v>
      </c>
      <c r="C43" s="339" t="s">
        <v>150</v>
      </c>
      <c r="D43" s="358">
        <v>0.98</v>
      </c>
      <c r="E43" s="359">
        <v>4.5</v>
      </c>
      <c r="F43" s="359">
        <f t="shared" si="0"/>
        <v>4.591836734693878</v>
      </c>
      <c r="G43" s="360">
        <v>41529</v>
      </c>
      <c r="H43" s="361">
        <f t="shared" si="18"/>
        <v>48</v>
      </c>
      <c r="I43" s="44">
        <f t="shared" si="1"/>
        <v>41568</v>
      </c>
      <c r="J43" s="360">
        <v>41568</v>
      </c>
      <c r="K43" s="360">
        <v>41577</v>
      </c>
      <c r="L43" s="361">
        <v>119</v>
      </c>
      <c r="M43" s="361"/>
      <c r="N43" s="362">
        <f t="shared" si="2"/>
        <v>41687</v>
      </c>
      <c r="O43" s="360">
        <v>41687</v>
      </c>
      <c r="P43" s="360"/>
      <c r="Q43" s="359"/>
      <c r="R43" s="339"/>
      <c r="S43" s="339"/>
      <c r="T43" s="358"/>
      <c r="U43" s="358"/>
      <c r="V43" s="363"/>
      <c r="W43" s="363"/>
      <c r="X43" s="363"/>
      <c r="Y43" s="363"/>
      <c r="Z43" s="363"/>
      <c r="AA43" s="363"/>
      <c r="AB43" s="363"/>
      <c r="AC43" s="363"/>
      <c r="AD43" s="363"/>
      <c r="AE43" s="363"/>
      <c r="AF43" s="363"/>
      <c r="AG43" s="363"/>
      <c r="AH43" s="363"/>
      <c r="AI43" s="363"/>
      <c r="AJ43" s="363"/>
      <c r="AK43" s="363"/>
      <c r="AL43" s="363"/>
      <c r="AM43" s="363"/>
      <c r="AN43" s="363"/>
      <c r="AO43" s="363"/>
      <c r="AP43" s="364">
        <v>13</v>
      </c>
      <c r="AQ43" s="365">
        <f t="shared" si="3"/>
        <v>25.395303646153845</v>
      </c>
      <c r="AR43" s="339"/>
      <c r="AS43" s="367">
        <f t="shared" si="4"/>
        <v>41602.154908407123</v>
      </c>
      <c r="AT43" s="366"/>
      <c r="AU43" s="367">
        <f t="shared" si="5"/>
        <v>41603.315074051665</v>
      </c>
      <c r="AV43" s="339"/>
      <c r="AW43" s="367">
        <f t="shared" si="6"/>
        <v>41606.845285909541</v>
      </c>
      <c r="AX43" s="339"/>
      <c r="AY43" s="367">
        <f t="shared" si="7"/>
        <v>41618.158819480748</v>
      </c>
      <c r="AZ43" s="366"/>
      <c r="BA43" s="367">
        <f t="shared" si="8"/>
        <v>41614.923076923078</v>
      </c>
      <c r="BB43" s="368"/>
      <c r="BC43" s="367">
        <f t="shared" si="9"/>
        <v>41666.25</v>
      </c>
      <c r="BD43" s="368"/>
      <c r="BE43" s="367"/>
      <c r="BF43" s="369"/>
      <c r="BG43" s="368"/>
      <c r="BH43" s="370"/>
      <c r="BI43" s="67"/>
      <c r="BJ43" s="371"/>
      <c r="BK43" s="369"/>
      <c r="BL43" s="368"/>
      <c r="BM43" s="369"/>
      <c r="BN43" s="368"/>
      <c r="BO43" s="369"/>
      <c r="BP43" s="368"/>
      <c r="BQ43" s="369"/>
      <c r="BR43" s="368"/>
      <c r="BS43" s="369"/>
      <c r="BT43" s="368"/>
      <c r="BU43" s="369"/>
      <c r="BV43" s="368"/>
      <c r="BW43" s="369"/>
      <c r="BX43" s="368"/>
      <c r="BY43" s="372"/>
    </row>
    <row r="44" spans="1:77" s="357" customFormat="1" x14ac:dyDescent="0.2">
      <c r="A44" s="373" t="s">
        <v>58</v>
      </c>
      <c r="B44" s="363" t="s">
        <v>45</v>
      </c>
      <c r="C44" s="363" t="s">
        <v>150</v>
      </c>
      <c r="D44" s="374">
        <v>0.98</v>
      </c>
      <c r="E44" s="375">
        <v>4.5</v>
      </c>
      <c r="F44" s="375">
        <f t="shared" si="0"/>
        <v>4.591836734693878</v>
      </c>
      <c r="G44" s="376">
        <v>41535</v>
      </c>
      <c r="H44" s="377">
        <f t="shared" si="18"/>
        <v>42</v>
      </c>
      <c r="I44" s="31">
        <f t="shared" si="1"/>
        <v>41575</v>
      </c>
      <c r="J44" s="376">
        <v>41575</v>
      </c>
      <c r="K44" s="376">
        <v>41577</v>
      </c>
      <c r="L44" s="377">
        <v>119</v>
      </c>
      <c r="M44" s="377"/>
      <c r="N44" s="378">
        <f t="shared" si="2"/>
        <v>41694</v>
      </c>
      <c r="O44" s="376">
        <v>41694</v>
      </c>
      <c r="P44" s="376"/>
      <c r="Q44" s="375"/>
      <c r="R44" s="363"/>
      <c r="S44" s="363"/>
      <c r="T44" s="374"/>
      <c r="U44" s="374"/>
      <c r="V44" s="363"/>
      <c r="W44" s="363"/>
      <c r="X44" s="363"/>
      <c r="Y44" s="363"/>
      <c r="Z44" s="363"/>
      <c r="AA44" s="363"/>
      <c r="AB44" s="363"/>
      <c r="AC44" s="363"/>
      <c r="AD44" s="363"/>
      <c r="AE44" s="363"/>
      <c r="AF44" s="363"/>
      <c r="AG44" s="363"/>
      <c r="AH44" s="363"/>
      <c r="AI44" s="363"/>
      <c r="AJ44" s="363"/>
      <c r="AK44" s="363"/>
      <c r="AL44" s="363"/>
      <c r="AM44" s="363"/>
      <c r="AN44" s="363"/>
      <c r="AO44" s="363"/>
      <c r="AP44" s="379">
        <v>13</v>
      </c>
      <c r="AQ44" s="380">
        <f t="shared" si="3"/>
        <v>25.395303646153845</v>
      </c>
      <c r="AR44" s="363"/>
      <c r="AS44" s="246">
        <f t="shared" si="4"/>
        <v>41602.154908407123</v>
      </c>
      <c r="AT44" s="376"/>
      <c r="AU44" s="246">
        <f t="shared" si="5"/>
        <v>41603.315074051665</v>
      </c>
      <c r="AV44" s="363"/>
      <c r="AW44" s="246">
        <f t="shared" si="6"/>
        <v>41606.845285909541</v>
      </c>
      <c r="AX44" s="363"/>
      <c r="AY44" s="246">
        <f t="shared" si="7"/>
        <v>41618.158819480748</v>
      </c>
      <c r="AZ44" s="392"/>
      <c r="BA44" s="246">
        <f t="shared" si="8"/>
        <v>41614.923076923078</v>
      </c>
      <c r="BB44" s="381"/>
      <c r="BC44" s="246">
        <f t="shared" si="9"/>
        <v>41666.25</v>
      </c>
      <c r="BD44" s="381"/>
      <c r="BE44" s="246"/>
      <c r="BF44" s="382"/>
      <c r="BG44" s="381"/>
      <c r="BH44" s="383"/>
      <c r="BI44" s="67"/>
      <c r="BJ44" s="384"/>
      <c r="BK44" s="382"/>
      <c r="BL44" s="381"/>
      <c r="BM44" s="382"/>
      <c r="BN44" s="381"/>
      <c r="BO44" s="382"/>
      <c r="BP44" s="381"/>
      <c r="BQ44" s="382"/>
      <c r="BR44" s="381"/>
      <c r="BS44" s="382"/>
      <c r="BT44" s="381"/>
      <c r="BU44" s="382"/>
      <c r="BV44" s="381"/>
      <c r="BW44" s="382"/>
      <c r="BX44" s="381"/>
      <c r="BY44" s="385"/>
    </row>
    <row r="45" spans="1:77" s="357" customFormat="1" x14ac:dyDescent="0.2">
      <c r="A45" s="387" t="s">
        <v>59</v>
      </c>
      <c r="B45" s="388" t="s">
        <v>45</v>
      </c>
      <c r="C45" s="388" t="s">
        <v>150</v>
      </c>
      <c r="D45" s="393">
        <v>0.98</v>
      </c>
      <c r="E45" s="394">
        <v>4.5</v>
      </c>
      <c r="F45" s="394">
        <f t="shared" si="0"/>
        <v>4.591836734693878</v>
      </c>
      <c r="G45" s="395">
        <v>41541</v>
      </c>
      <c r="H45" s="396">
        <f t="shared" si="18"/>
        <v>36</v>
      </c>
      <c r="I45" s="57">
        <f t="shared" si="1"/>
        <v>41582</v>
      </c>
      <c r="J45" s="395">
        <v>41582</v>
      </c>
      <c r="K45" s="395">
        <v>41577</v>
      </c>
      <c r="L45" s="396">
        <v>119</v>
      </c>
      <c r="M45" s="396"/>
      <c r="N45" s="397">
        <f t="shared" si="2"/>
        <v>41701</v>
      </c>
      <c r="O45" s="395">
        <v>41701</v>
      </c>
      <c r="P45" s="395"/>
      <c r="Q45" s="394"/>
      <c r="R45" s="388"/>
      <c r="S45" s="388"/>
      <c r="T45" s="393"/>
      <c r="U45" s="393"/>
      <c r="V45" s="398"/>
      <c r="W45" s="398"/>
      <c r="X45" s="398"/>
      <c r="Y45" s="398"/>
      <c r="Z45" s="398"/>
      <c r="AA45" s="398"/>
      <c r="AB45" s="398"/>
      <c r="AC45" s="398"/>
      <c r="AD45" s="398"/>
      <c r="AE45" s="398"/>
      <c r="AF45" s="398"/>
      <c r="AG45" s="398"/>
      <c r="AH45" s="398"/>
      <c r="AI45" s="398"/>
      <c r="AJ45" s="398"/>
      <c r="AK45" s="398"/>
      <c r="AL45" s="398"/>
      <c r="AM45" s="398"/>
      <c r="AN45" s="398"/>
      <c r="AO45" s="398"/>
      <c r="AP45" s="399">
        <v>13</v>
      </c>
      <c r="AQ45" s="400">
        <f t="shared" si="3"/>
        <v>25.395303646153845</v>
      </c>
      <c r="AR45" s="388"/>
      <c r="AS45" s="401">
        <f t="shared" si="4"/>
        <v>41602.154908407123</v>
      </c>
      <c r="AT45" s="402"/>
      <c r="AU45" s="401">
        <f t="shared" si="5"/>
        <v>41603.315074051665</v>
      </c>
      <c r="AV45" s="388"/>
      <c r="AW45" s="401">
        <f t="shared" si="6"/>
        <v>41606.845285909541</v>
      </c>
      <c r="AX45" s="388"/>
      <c r="AY45" s="401">
        <f t="shared" si="7"/>
        <v>41618.158819480748</v>
      </c>
      <c r="AZ45" s="402"/>
      <c r="BA45" s="401">
        <f t="shared" si="8"/>
        <v>41614.923076923078</v>
      </c>
      <c r="BB45" s="403"/>
      <c r="BC45" s="401">
        <f t="shared" si="9"/>
        <v>41666.25</v>
      </c>
      <c r="BD45" s="403"/>
      <c r="BE45" s="401"/>
      <c r="BF45" s="404"/>
      <c r="BG45" s="403"/>
      <c r="BH45" s="405"/>
      <c r="BI45" s="67"/>
      <c r="BJ45" s="406"/>
      <c r="BK45" s="404"/>
      <c r="BL45" s="403"/>
      <c r="BM45" s="404"/>
      <c r="BN45" s="403"/>
      <c r="BO45" s="404"/>
      <c r="BP45" s="403"/>
      <c r="BQ45" s="404"/>
      <c r="BR45" s="403"/>
      <c r="BS45" s="404"/>
      <c r="BT45" s="403"/>
      <c r="BU45" s="404"/>
      <c r="BV45" s="403"/>
      <c r="BW45" s="403"/>
      <c r="BX45" s="403"/>
      <c r="BY45" s="407"/>
    </row>
    <row r="46" spans="1:77" x14ac:dyDescent="0.2">
      <c r="D46" s="3"/>
      <c r="E46" s="3"/>
      <c r="F46" s="3"/>
      <c r="AE46" s="3"/>
      <c r="AF46" s="3"/>
      <c r="BH46" s="3"/>
      <c r="BK46" s="408">
        <f>AVERAGE(BK31:BK42)</f>
        <v>0.21138578493380544</v>
      </c>
      <c r="BM46" s="408">
        <f>AVERAGE(BM31:BM42)</f>
        <v>0.221135076064439</v>
      </c>
      <c r="BO46" s="408">
        <f>AVERAGE(BO31:BO42)</f>
        <v>0.25080072192890662</v>
      </c>
      <c r="BQ46" s="408">
        <f>AVERAGE(BQ31:BQ42)</f>
        <v>0.34587243261135092</v>
      </c>
      <c r="BS46" s="408">
        <f>AVERAGE(BS31:BS42)</f>
        <v>0.31868131868131866</v>
      </c>
      <c r="BU46" s="408">
        <v>0.75</v>
      </c>
      <c r="BW46" s="408">
        <f>AVERAGE(BW31:BW42)</f>
        <v>0.48303852725744711</v>
      </c>
      <c r="BY46" s="408"/>
    </row>
    <row r="47" spans="1:77" s="69" customFormat="1" x14ac:dyDescent="0.2">
      <c r="A47" s="125" t="s">
        <v>0</v>
      </c>
      <c r="B47" s="126" t="s">
        <v>88</v>
      </c>
      <c r="C47" s="126" t="s">
        <v>1</v>
      </c>
      <c r="D47" s="140" t="s">
        <v>2</v>
      </c>
      <c r="E47" s="140" t="s">
        <v>89</v>
      </c>
      <c r="F47" s="140" t="s">
        <v>90</v>
      </c>
      <c r="G47" s="141" t="s">
        <v>91</v>
      </c>
      <c r="H47" s="153" t="s">
        <v>92</v>
      </c>
      <c r="I47" s="142" t="s">
        <v>3</v>
      </c>
      <c r="J47" s="2" t="s">
        <v>4</v>
      </c>
      <c r="K47" s="126" t="s">
        <v>93</v>
      </c>
      <c r="L47" s="126" t="s">
        <v>6</v>
      </c>
      <c r="M47" s="141" t="s">
        <v>94</v>
      </c>
      <c r="N47" s="142" t="s">
        <v>3</v>
      </c>
      <c r="O47" s="2" t="s">
        <v>8</v>
      </c>
      <c r="P47" s="143" t="s">
        <v>95</v>
      </c>
      <c r="Q47" s="148" t="s">
        <v>2</v>
      </c>
      <c r="R47" s="143" t="s">
        <v>96</v>
      </c>
      <c r="S47" s="143" t="s">
        <v>16</v>
      </c>
      <c r="T47" s="141" t="s">
        <v>97</v>
      </c>
      <c r="U47" s="154" t="s">
        <v>98</v>
      </c>
      <c r="V47" s="115"/>
      <c r="W47" s="155" t="s">
        <v>99</v>
      </c>
      <c r="X47" s="155" t="s">
        <v>100</v>
      </c>
      <c r="Y47" s="155" t="s">
        <v>101</v>
      </c>
      <c r="Z47" s="155" t="s">
        <v>102</v>
      </c>
      <c r="AA47" s="155" t="s">
        <v>103</v>
      </c>
      <c r="AB47" s="155" t="s">
        <v>104</v>
      </c>
      <c r="AC47" s="126" t="s">
        <v>105</v>
      </c>
      <c r="AD47" s="156" t="s">
        <v>106</v>
      </c>
      <c r="AE47" s="156" t="s">
        <v>107</v>
      </c>
      <c r="AF47" s="126" t="s">
        <v>108</v>
      </c>
      <c r="AG47" s="156" t="s">
        <v>109</v>
      </c>
      <c r="AH47" s="126" t="s">
        <v>110</v>
      </c>
      <c r="AI47" s="126" t="s">
        <v>111</v>
      </c>
      <c r="AJ47" s="126" t="s">
        <v>112</v>
      </c>
      <c r="AK47" s="2" t="s">
        <v>113</v>
      </c>
      <c r="AL47" s="155" t="s">
        <v>114</v>
      </c>
      <c r="AM47" s="155" t="s">
        <v>115</v>
      </c>
      <c r="AN47" s="155" t="s">
        <v>87</v>
      </c>
      <c r="AO47" s="157"/>
      <c r="AP47" s="145" t="s">
        <v>116</v>
      </c>
      <c r="AQ47" s="142" t="s">
        <v>117</v>
      </c>
      <c r="AR47" s="2" t="s">
        <v>118</v>
      </c>
      <c r="AS47" s="335"/>
      <c r="AT47" s="2" t="s">
        <v>122</v>
      </c>
      <c r="AU47" s="2"/>
      <c r="AV47" s="126" t="s">
        <v>86</v>
      </c>
      <c r="AW47" s="2"/>
      <c r="AX47" s="126" t="s">
        <v>120</v>
      </c>
      <c r="AY47" s="2"/>
      <c r="AZ47" s="126" t="s">
        <v>123</v>
      </c>
      <c r="BA47" s="2"/>
      <c r="BB47" s="126" t="s">
        <v>124</v>
      </c>
      <c r="BC47" s="2"/>
      <c r="BD47" s="2" t="s">
        <v>121</v>
      </c>
      <c r="BE47" s="2"/>
      <c r="BF47" s="126"/>
      <c r="BG47" s="2"/>
      <c r="BH47" s="146"/>
      <c r="BI47" s="3"/>
      <c r="BJ47" s="336" t="s">
        <v>118</v>
      </c>
      <c r="BK47" s="147">
        <f>BK57</f>
        <v>0.25307630927113228</v>
      </c>
      <c r="BL47" s="141" t="s">
        <v>122</v>
      </c>
      <c r="BM47" s="147">
        <f>BM57</f>
        <v>0.26172622160310183</v>
      </c>
      <c r="BN47" s="126" t="s">
        <v>86</v>
      </c>
      <c r="BO47" s="147">
        <f>BO57</f>
        <v>0.27040951297003468</v>
      </c>
      <c r="BP47" s="126" t="s">
        <v>120</v>
      </c>
      <c r="BQ47" s="147">
        <f>BQ57</f>
        <v>0.28456991397254094</v>
      </c>
      <c r="BR47" s="126" t="s">
        <v>123</v>
      </c>
      <c r="BS47" s="147">
        <f>BS57</f>
        <v>0.39264342914562855</v>
      </c>
      <c r="BT47" s="126" t="s">
        <v>124</v>
      </c>
      <c r="BU47" s="147">
        <f>BU57</f>
        <v>0.75</v>
      </c>
      <c r="BV47" s="148"/>
      <c r="BW47" s="147"/>
      <c r="BX47" s="126"/>
      <c r="BY47" s="337"/>
    </row>
    <row r="48" spans="1:77" s="357" customFormat="1" x14ac:dyDescent="0.2">
      <c r="A48" s="338" t="s">
        <v>60</v>
      </c>
      <c r="B48" s="339" t="s">
        <v>45</v>
      </c>
      <c r="C48" s="339" t="s">
        <v>151</v>
      </c>
      <c r="D48" s="358">
        <v>0.26</v>
      </c>
      <c r="E48" s="359">
        <v>1.5</v>
      </c>
      <c r="F48" s="359">
        <f t="shared" ref="F48:F56" si="19">E48/D48</f>
        <v>5.7692307692307692</v>
      </c>
      <c r="G48" s="360"/>
      <c r="H48" s="361"/>
      <c r="I48" s="362">
        <f t="shared" ref="I48:I56" si="20">J48</f>
        <v>41491</v>
      </c>
      <c r="J48" s="360">
        <v>41491</v>
      </c>
      <c r="K48" s="360">
        <v>41493</v>
      </c>
      <c r="L48" s="361">
        <v>112</v>
      </c>
      <c r="M48" s="361">
        <v>97</v>
      </c>
      <c r="N48" s="362">
        <f t="shared" ref="N48:N56" si="21">O48</f>
        <v>41603</v>
      </c>
      <c r="O48" s="360">
        <v>41603</v>
      </c>
      <c r="P48" s="389">
        <v>41590</v>
      </c>
      <c r="Q48" s="359"/>
      <c r="R48" s="339"/>
      <c r="S48" s="339"/>
      <c r="T48" s="359"/>
      <c r="U48" s="359"/>
      <c r="V48" s="151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4">
        <v>11.9</v>
      </c>
      <c r="AQ48" s="365">
        <f t="shared" ref="AQ48:AQ56" si="22">((165069.4737/AP48)*2)/1000</f>
        <v>27.742768689075632</v>
      </c>
      <c r="AR48" s="366">
        <v>41516</v>
      </c>
      <c r="AS48" s="367">
        <f t="shared" ref="AS48:AS56" si="23">K48+(L48*$BK$47)</f>
        <v>41521.344546638364</v>
      </c>
      <c r="AT48" s="366">
        <v>41516</v>
      </c>
      <c r="AU48" s="367">
        <f t="shared" ref="AU48:AU56" si="24">K48+(L48*$BM$47)</f>
        <v>41522.313336819549</v>
      </c>
      <c r="AV48" s="366">
        <v>41517</v>
      </c>
      <c r="AW48" s="367">
        <f t="shared" ref="AW48:AW56" si="25">K48+(L48*$BO$47)</f>
        <v>41523.285865452643</v>
      </c>
      <c r="AX48" s="366">
        <v>41521</v>
      </c>
      <c r="AY48" s="367">
        <f t="shared" ref="AY48:AY56" si="26">K48+(L48*$BQ$47)</f>
        <v>41524.871830364922</v>
      </c>
      <c r="AZ48" s="366">
        <v>41537</v>
      </c>
      <c r="BA48" s="367">
        <f t="shared" ref="BA48:BA56" si="27">K48+(L48*$BS$47)</f>
        <v>41536.976064064307</v>
      </c>
      <c r="BB48" s="368"/>
      <c r="BC48" s="367">
        <f t="shared" ref="BC48:BC56" si="28">K48+(L48*$BU$47)</f>
        <v>41577</v>
      </c>
      <c r="BD48" s="368"/>
      <c r="BE48" s="367"/>
      <c r="BF48" s="369"/>
      <c r="BG48" s="367"/>
      <c r="BH48" s="370"/>
      <c r="BI48" s="3"/>
      <c r="BJ48" s="371">
        <f>AR48-K48</f>
        <v>23</v>
      </c>
      <c r="BK48" s="369">
        <f>BJ48/L48</f>
        <v>0.20535714285714285</v>
      </c>
      <c r="BL48" s="368">
        <f>AT48-K48</f>
        <v>23</v>
      </c>
      <c r="BM48" s="369">
        <f>BL48/L48</f>
        <v>0.20535714285714285</v>
      </c>
      <c r="BN48" s="368">
        <f>AV48-K48</f>
        <v>24</v>
      </c>
      <c r="BO48" s="369">
        <f>BN48/L48</f>
        <v>0.21428571428571427</v>
      </c>
      <c r="BP48" s="368">
        <f>AX48-K48</f>
        <v>28</v>
      </c>
      <c r="BQ48" s="369">
        <f>BP48/L48</f>
        <v>0.25</v>
      </c>
      <c r="BR48" s="368">
        <f>AZ48-K48</f>
        <v>44</v>
      </c>
      <c r="BS48" s="369">
        <f>BR48/L48</f>
        <v>0.39285714285714285</v>
      </c>
      <c r="BT48" s="368"/>
      <c r="BU48" s="369"/>
      <c r="BV48" s="368"/>
      <c r="BW48" s="369"/>
      <c r="BX48" s="368"/>
      <c r="BY48" s="372"/>
    </row>
    <row r="49" spans="1:77" s="357" customFormat="1" x14ac:dyDescent="0.2">
      <c r="A49" s="373" t="s">
        <v>61</v>
      </c>
      <c r="B49" s="363" t="s">
        <v>45</v>
      </c>
      <c r="C49" s="363" t="s">
        <v>151</v>
      </c>
      <c r="D49" s="374">
        <v>0.26</v>
      </c>
      <c r="E49" s="375">
        <v>1.5</v>
      </c>
      <c r="F49" s="375">
        <f t="shared" si="19"/>
        <v>5.7692307692307692</v>
      </c>
      <c r="G49" s="376"/>
      <c r="H49" s="377"/>
      <c r="I49" s="378">
        <f t="shared" si="20"/>
        <v>41496</v>
      </c>
      <c r="J49" s="376">
        <v>41496</v>
      </c>
      <c r="K49" s="376">
        <v>41493</v>
      </c>
      <c r="L49" s="377">
        <v>114</v>
      </c>
      <c r="M49" s="377"/>
      <c r="N49" s="378">
        <f t="shared" si="21"/>
        <v>41610</v>
      </c>
      <c r="O49" s="376">
        <v>41610</v>
      </c>
      <c r="P49" s="376"/>
      <c r="Q49" s="375"/>
      <c r="R49" s="363"/>
      <c r="S49" s="363"/>
      <c r="T49" s="375"/>
      <c r="U49" s="375"/>
      <c r="V49" s="151"/>
      <c r="W49" s="363"/>
      <c r="X49" s="363"/>
      <c r="Y49" s="363"/>
      <c r="Z49" s="363"/>
      <c r="AA49" s="363"/>
      <c r="AB49" s="363"/>
      <c r="AC49" s="363"/>
      <c r="AD49" s="363"/>
      <c r="AE49" s="363"/>
      <c r="AF49" s="363"/>
      <c r="AG49" s="363"/>
      <c r="AH49" s="363"/>
      <c r="AI49" s="363"/>
      <c r="AJ49" s="363"/>
      <c r="AK49" s="363"/>
      <c r="AL49" s="363"/>
      <c r="AM49" s="363"/>
      <c r="AN49" s="363"/>
      <c r="AO49" s="363"/>
      <c r="AP49" s="379">
        <v>11.9</v>
      </c>
      <c r="AQ49" s="380">
        <f t="shared" si="22"/>
        <v>27.742768689075632</v>
      </c>
      <c r="AR49" s="392">
        <v>41516</v>
      </c>
      <c r="AS49" s="246">
        <f t="shared" si="23"/>
        <v>41521.850699256909</v>
      </c>
      <c r="AT49" s="392">
        <v>41516</v>
      </c>
      <c r="AU49" s="246">
        <f t="shared" si="24"/>
        <v>41522.83678926275</v>
      </c>
      <c r="AV49" s="392">
        <v>41517</v>
      </c>
      <c r="AW49" s="246">
        <f t="shared" si="25"/>
        <v>41523.826684478583</v>
      </c>
      <c r="AX49" s="392">
        <v>41521</v>
      </c>
      <c r="AY49" s="246">
        <f t="shared" si="26"/>
        <v>41525.440970192867</v>
      </c>
      <c r="AZ49" s="392">
        <v>41537</v>
      </c>
      <c r="BA49" s="246">
        <f t="shared" si="27"/>
        <v>41537.761350922599</v>
      </c>
      <c r="BB49" s="381"/>
      <c r="BC49" s="246">
        <f t="shared" si="28"/>
        <v>41578.5</v>
      </c>
      <c r="BD49" s="381"/>
      <c r="BE49" s="246"/>
      <c r="BF49" s="382"/>
      <c r="BG49" s="246"/>
      <c r="BH49" s="383"/>
      <c r="BI49" s="3"/>
      <c r="BJ49" s="384">
        <f>AR49-K49</f>
        <v>23</v>
      </c>
      <c r="BK49" s="382">
        <f>BJ49/L49</f>
        <v>0.20175438596491227</v>
      </c>
      <c r="BL49" s="381">
        <f>AT49-K49</f>
        <v>23</v>
      </c>
      <c r="BM49" s="382">
        <f>BL49/L49</f>
        <v>0.20175438596491227</v>
      </c>
      <c r="BN49" s="381">
        <f>AV49-K49</f>
        <v>24</v>
      </c>
      <c r="BO49" s="382">
        <f>BN49/L49</f>
        <v>0.21052631578947367</v>
      </c>
      <c r="BP49" s="381">
        <f>AX49-K49</f>
        <v>28</v>
      </c>
      <c r="BQ49" s="382">
        <f>BP49/L49</f>
        <v>0.24561403508771928</v>
      </c>
      <c r="BR49" s="381">
        <f>AZ49-K49</f>
        <v>44</v>
      </c>
      <c r="BS49" s="382">
        <f>BR49/L49</f>
        <v>0.38596491228070173</v>
      </c>
      <c r="BT49" s="381"/>
      <c r="BU49" s="382"/>
      <c r="BV49" s="381"/>
      <c r="BW49" s="382"/>
      <c r="BX49" s="381"/>
      <c r="BY49" s="385"/>
    </row>
    <row r="50" spans="1:77" s="357" customFormat="1" x14ac:dyDescent="0.2">
      <c r="A50" s="338" t="s">
        <v>62</v>
      </c>
      <c r="B50" s="339" t="s">
        <v>45</v>
      </c>
      <c r="C50" s="339" t="s">
        <v>151</v>
      </c>
      <c r="D50" s="358">
        <v>0.22</v>
      </c>
      <c r="E50" s="359">
        <v>1</v>
      </c>
      <c r="F50" s="359">
        <f t="shared" si="19"/>
        <v>4.5454545454545459</v>
      </c>
      <c r="G50" s="360"/>
      <c r="H50" s="361"/>
      <c r="I50" s="362">
        <f t="shared" si="20"/>
        <v>41501</v>
      </c>
      <c r="J50" s="360">
        <v>41501</v>
      </c>
      <c r="K50" s="360">
        <v>41500</v>
      </c>
      <c r="L50" s="361">
        <v>116</v>
      </c>
      <c r="M50" s="361"/>
      <c r="N50" s="362">
        <f t="shared" si="21"/>
        <v>41617</v>
      </c>
      <c r="O50" s="360">
        <v>41617</v>
      </c>
      <c r="P50" s="360"/>
      <c r="Q50" s="359"/>
      <c r="R50" s="339"/>
      <c r="S50" s="339"/>
      <c r="T50" s="359"/>
      <c r="U50" s="359"/>
      <c r="V50" s="151"/>
      <c r="W50" s="363"/>
      <c r="X50" s="363"/>
      <c r="Y50" s="363"/>
      <c r="Z50" s="363"/>
      <c r="AA50" s="363"/>
      <c r="AB50" s="363"/>
      <c r="AC50" s="363"/>
      <c r="AD50" s="363"/>
      <c r="AE50" s="363"/>
      <c r="AF50" s="363"/>
      <c r="AG50" s="363"/>
      <c r="AH50" s="363"/>
      <c r="AI50" s="363"/>
      <c r="AJ50" s="363"/>
      <c r="AK50" s="363"/>
      <c r="AL50" s="363"/>
      <c r="AM50" s="363"/>
      <c r="AN50" s="363"/>
      <c r="AO50" s="363"/>
      <c r="AP50" s="364">
        <v>12.4</v>
      </c>
      <c r="AQ50" s="365">
        <f t="shared" si="22"/>
        <v>26.624108661290325</v>
      </c>
      <c r="AR50" s="366">
        <v>41537</v>
      </c>
      <c r="AS50" s="367">
        <f t="shared" si="23"/>
        <v>41529.356851875455</v>
      </c>
      <c r="AT50" s="366">
        <v>41540</v>
      </c>
      <c r="AU50" s="367">
        <f t="shared" si="24"/>
        <v>41530.360241705959</v>
      </c>
      <c r="AV50" s="366">
        <v>41541</v>
      </c>
      <c r="AW50" s="367">
        <f t="shared" si="25"/>
        <v>41531.367503504523</v>
      </c>
      <c r="AX50" s="366">
        <v>41541</v>
      </c>
      <c r="AY50" s="367">
        <f t="shared" si="26"/>
        <v>41533.010110020812</v>
      </c>
      <c r="AZ50" s="366">
        <v>41551</v>
      </c>
      <c r="BA50" s="367">
        <f t="shared" si="27"/>
        <v>41545.546637780892</v>
      </c>
      <c r="BB50" s="368"/>
      <c r="BC50" s="367">
        <f t="shared" si="28"/>
        <v>41587</v>
      </c>
      <c r="BD50" s="366">
        <v>41577</v>
      </c>
      <c r="BE50" s="367"/>
      <c r="BF50" s="369"/>
      <c r="BG50" s="367"/>
      <c r="BH50" s="370"/>
      <c r="BI50" s="3"/>
      <c r="BJ50" s="371">
        <f>AR50-K50</f>
        <v>37</v>
      </c>
      <c r="BK50" s="369">
        <f>BJ50/L50</f>
        <v>0.31896551724137934</v>
      </c>
      <c r="BL50" s="368">
        <f>AT50-K50</f>
        <v>40</v>
      </c>
      <c r="BM50" s="369">
        <f>BL50/L50</f>
        <v>0.34482758620689657</v>
      </c>
      <c r="BN50" s="368">
        <f>AV50-K50</f>
        <v>41</v>
      </c>
      <c r="BO50" s="369">
        <f>BN50/L50</f>
        <v>0.35344827586206895</v>
      </c>
      <c r="BP50" s="368">
        <f>AX50-K50</f>
        <v>41</v>
      </c>
      <c r="BQ50" s="369">
        <f>BP50/L50</f>
        <v>0.35344827586206895</v>
      </c>
      <c r="BR50" s="368">
        <f>AZ50-K50</f>
        <v>51</v>
      </c>
      <c r="BS50" s="369">
        <f>BR50/L50</f>
        <v>0.43965517241379309</v>
      </c>
      <c r="BT50" s="368"/>
      <c r="BU50" s="369"/>
      <c r="BV50" s="368">
        <f>BD50-K50</f>
        <v>77</v>
      </c>
      <c r="BW50" s="369">
        <f>BV50/L50</f>
        <v>0.66379310344827591</v>
      </c>
      <c r="BX50" s="368"/>
      <c r="BY50" s="372"/>
    </row>
    <row r="51" spans="1:77" s="357" customFormat="1" x14ac:dyDescent="0.2">
      <c r="A51" s="373" t="s">
        <v>63</v>
      </c>
      <c r="B51" s="363" t="s">
        <v>45</v>
      </c>
      <c r="C51" s="363" t="s">
        <v>151</v>
      </c>
      <c r="D51" s="374">
        <v>0.22</v>
      </c>
      <c r="E51" s="375">
        <v>1</v>
      </c>
      <c r="F51" s="375">
        <f t="shared" si="19"/>
        <v>4.5454545454545459</v>
      </c>
      <c r="G51" s="376"/>
      <c r="H51" s="377"/>
      <c r="I51" s="378">
        <f t="shared" si="20"/>
        <v>41508</v>
      </c>
      <c r="J51" s="376">
        <v>41508</v>
      </c>
      <c r="K51" s="376">
        <v>41500</v>
      </c>
      <c r="L51" s="377">
        <v>116</v>
      </c>
      <c r="M51" s="377"/>
      <c r="N51" s="378">
        <f t="shared" si="21"/>
        <v>41624</v>
      </c>
      <c r="O51" s="376">
        <v>41624</v>
      </c>
      <c r="P51" s="376"/>
      <c r="Q51" s="375"/>
      <c r="R51" s="363"/>
      <c r="S51" s="363"/>
      <c r="T51" s="375"/>
      <c r="U51" s="375"/>
      <c r="V51" s="151"/>
      <c r="W51" s="363"/>
      <c r="X51" s="363"/>
      <c r="Y51" s="363"/>
      <c r="Z51" s="363"/>
      <c r="AA51" s="363"/>
      <c r="AB51" s="363"/>
      <c r="AC51" s="363"/>
      <c r="AD51" s="363"/>
      <c r="AE51" s="363"/>
      <c r="AF51" s="363"/>
      <c r="AG51" s="363"/>
      <c r="AH51" s="363"/>
      <c r="AI51" s="363"/>
      <c r="AJ51" s="363"/>
      <c r="AK51" s="363"/>
      <c r="AL51" s="363"/>
      <c r="AM51" s="363"/>
      <c r="AN51" s="363"/>
      <c r="AO51" s="363"/>
      <c r="AP51" s="379">
        <v>12.4</v>
      </c>
      <c r="AQ51" s="380">
        <f t="shared" si="22"/>
        <v>26.624108661290325</v>
      </c>
      <c r="AR51" s="392">
        <v>41537</v>
      </c>
      <c r="AS51" s="246">
        <f t="shared" si="23"/>
        <v>41529.356851875455</v>
      </c>
      <c r="AT51" s="392">
        <v>41540</v>
      </c>
      <c r="AU51" s="246">
        <f t="shared" si="24"/>
        <v>41530.360241705959</v>
      </c>
      <c r="AV51" s="392">
        <v>41541</v>
      </c>
      <c r="AW51" s="246">
        <f t="shared" si="25"/>
        <v>41531.367503504523</v>
      </c>
      <c r="AX51" s="392">
        <v>41541</v>
      </c>
      <c r="AY51" s="246">
        <f t="shared" si="26"/>
        <v>41533.010110020812</v>
      </c>
      <c r="AZ51" s="392">
        <v>41551</v>
      </c>
      <c r="BA51" s="246">
        <f t="shared" si="27"/>
        <v>41545.546637780892</v>
      </c>
      <c r="BB51" s="381"/>
      <c r="BC51" s="246">
        <f t="shared" si="28"/>
        <v>41587</v>
      </c>
      <c r="BD51" s="392">
        <v>41577</v>
      </c>
      <c r="BE51" s="246"/>
      <c r="BF51" s="382"/>
      <c r="BG51" s="246"/>
      <c r="BH51" s="383"/>
      <c r="BI51" s="3"/>
      <c r="BJ51" s="384">
        <f>AR51-K51</f>
        <v>37</v>
      </c>
      <c r="BK51" s="382">
        <f>BJ51/L51</f>
        <v>0.31896551724137934</v>
      </c>
      <c r="BL51" s="381">
        <f>AT51-K51</f>
        <v>40</v>
      </c>
      <c r="BM51" s="382">
        <f>BL51/L51</f>
        <v>0.34482758620689657</v>
      </c>
      <c r="BN51" s="381">
        <f>AV51-K51</f>
        <v>41</v>
      </c>
      <c r="BO51" s="382">
        <f>BN51/L51</f>
        <v>0.35344827586206895</v>
      </c>
      <c r="BP51" s="381">
        <f>AX51-K51</f>
        <v>41</v>
      </c>
      <c r="BQ51" s="382">
        <f>BP51/L51</f>
        <v>0.35344827586206895</v>
      </c>
      <c r="BR51" s="381">
        <f>AZ51-K51</f>
        <v>51</v>
      </c>
      <c r="BS51" s="382">
        <f>BR51/L51</f>
        <v>0.43965517241379309</v>
      </c>
      <c r="BT51" s="381"/>
      <c r="BU51" s="382"/>
      <c r="BV51" s="381">
        <f>BD51-K51</f>
        <v>77</v>
      </c>
      <c r="BW51" s="382">
        <f>BV51/L51</f>
        <v>0.66379310344827591</v>
      </c>
      <c r="BX51" s="381"/>
      <c r="BY51" s="385"/>
    </row>
    <row r="52" spans="1:77" s="357" customFormat="1" x14ac:dyDescent="0.2">
      <c r="A52" s="338" t="s">
        <v>64</v>
      </c>
      <c r="B52" s="339" t="s">
        <v>45</v>
      </c>
      <c r="C52" s="339" t="s">
        <v>151</v>
      </c>
      <c r="D52" s="358">
        <v>0.23</v>
      </c>
      <c r="E52" s="359">
        <v>2</v>
      </c>
      <c r="F52" s="359">
        <f t="shared" si="19"/>
        <v>8.695652173913043</v>
      </c>
      <c r="G52" s="360"/>
      <c r="H52" s="361"/>
      <c r="I52" s="362">
        <f t="shared" si="20"/>
        <v>41513</v>
      </c>
      <c r="J52" s="360">
        <v>41513</v>
      </c>
      <c r="K52" s="360">
        <v>41515</v>
      </c>
      <c r="L52" s="361">
        <v>118</v>
      </c>
      <c r="M52" s="361"/>
      <c r="N52" s="362">
        <f t="shared" si="21"/>
        <v>41631</v>
      </c>
      <c r="O52" s="360">
        <v>41631</v>
      </c>
      <c r="P52" s="360"/>
      <c r="Q52" s="359"/>
      <c r="R52" s="339"/>
      <c r="S52" s="339"/>
      <c r="T52" s="359"/>
      <c r="U52" s="359"/>
      <c r="V52" s="151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3"/>
      <c r="AH52" s="363"/>
      <c r="AI52" s="363"/>
      <c r="AJ52" s="363"/>
      <c r="AK52" s="363"/>
      <c r="AL52" s="363"/>
      <c r="AM52" s="363"/>
      <c r="AN52" s="363"/>
      <c r="AO52" s="363"/>
      <c r="AP52" s="364">
        <v>13.4</v>
      </c>
      <c r="AQ52" s="365">
        <f t="shared" si="22"/>
        <v>24.637234880597013</v>
      </c>
      <c r="AR52" s="366">
        <v>41541</v>
      </c>
      <c r="AS52" s="367">
        <f t="shared" si="23"/>
        <v>41544.863004493993</v>
      </c>
      <c r="AT52" s="366">
        <v>41540</v>
      </c>
      <c r="AU52" s="367">
        <f t="shared" si="24"/>
        <v>41545.883694149168</v>
      </c>
      <c r="AV52" s="366">
        <v>41541</v>
      </c>
      <c r="AW52" s="367">
        <f t="shared" si="25"/>
        <v>41546.908322530464</v>
      </c>
      <c r="AX52" s="366">
        <v>41541</v>
      </c>
      <c r="AY52" s="367">
        <f t="shared" si="26"/>
        <v>41548.579249848757</v>
      </c>
      <c r="AZ52" s="366">
        <v>41551</v>
      </c>
      <c r="BA52" s="367">
        <f t="shared" si="27"/>
        <v>41561.331924639184</v>
      </c>
      <c r="BB52" s="368"/>
      <c r="BC52" s="367">
        <f t="shared" si="28"/>
        <v>41603.5</v>
      </c>
      <c r="BD52" s="366">
        <v>41579</v>
      </c>
      <c r="BE52" s="367"/>
      <c r="BF52" s="369"/>
      <c r="BG52" s="367"/>
      <c r="BH52" s="370"/>
      <c r="BI52" s="3"/>
      <c r="BJ52" s="371">
        <f>AR52-K52</f>
        <v>26</v>
      </c>
      <c r="BK52" s="369">
        <f>BJ52/L52</f>
        <v>0.22033898305084745</v>
      </c>
      <c r="BL52" s="368">
        <f>AT52-K52</f>
        <v>25</v>
      </c>
      <c r="BM52" s="369">
        <f>BL52/L52</f>
        <v>0.21186440677966101</v>
      </c>
      <c r="BN52" s="368">
        <f>AV52-K52</f>
        <v>26</v>
      </c>
      <c r="BO52" s="369">
        <f>BN52/L52</f>
        <v>0.22033898305084745</v>
      </c>
      <c r="BP52" s="368">
        <f>AX52-K52</f>
        <v>26</v>
      </c>
      <c r="BQ52" s="369">
        <f>BP52/L52</f>
        <v>0.22033898305084745</v>
      </c>
      <c r="BR52" s="368">
        <f>AZ52-K52</f>
        <v>36</v>
      </c>
      <c r="BS52" s="369">
        <f>BR52/L52</f>
        <v>0.30508474576271188</v>
      </c>
      <c r="BT52" s="368"/>
      <c r="BU52" s="369"/>
      <c r="BV52" s="368">
        <f>BD52-K52</f>
        <v>64</v>
      </c>
      <c r="BW52" s="369">
        <f>BV52/L52</f>
        <v>0.5423728813559322</v>
      </c>
      <c r="BX52" s="368"/>
      <c r="BY52" s="372"/>
    </row>
    <row r="53" spans="1:77" s="357" customFormat="1" x14ac:dyDescent="0.2">
      <c r="A53" s="373" t="s">
        <v>65</v>
      </c>
      <c r="B53" s="363" t="s">
        <v>45</v>
      </c>
      <c r="C53" s="363" t="s">
        <v>151</v>
      </c>
      <c r="D53" s="374">
        <v>1.3</v>
      </c>
      <c r="E53" s="375">
        <v>32</v>
      </c>
      <c r="F53" s="375">
        <f t="shared" si="19"/>
        <v>24.615384615384613</v>
      </c>
      <c r="G53" s="376"/>
      <c r="H53" s="377"/>
      <c r="I53" s="31">
        <f t="shared" si="20"/>
        <v>41548</v>
      </c>
      <c r="J53" s="376">
        <v>41548</v>
      </c>
      <c r="K53" s="376">
        <v>41547</v>
      </c>
      <c r="L53" s="377">
        <v>146</v>
      </c>
      <c r="M53" s="377"/>
      <c r="N53" s="378">
        <f t="shared" si="21"/>
        <v>41694</v>
      </c>
      <c r="O53" s="376">
        <v>41694</v>
      </c>
      <c r="P53" s="376"/>
      <c r="Q53" s="375"/>
      <c r="R53" s="363"/>
      <c r="S53" s="363"/>
      <c r="T53" s="374"/>
      <c r="U53" s="374"/>
      <c r="V53" s="363"/>
      <c r="W53" s="363"/>
      <c r="X53" s="363"/>
      <c r="Y53" s="363"/>
      <c r="Z53" s="363"/>
      <c r="AA53" s="363"/>
      <c r="AB53" s="363"/>
      <c r="AC53" s="363"/>
      <c r="AD53" s="363"/>
      <c r="AE53" s="363"/>
      <c r="AF53" s="363"/>
      <c r="AG53" s="363"/>
      <c r="AH53" s="363"/>
      <c r="AI53" s="363"/>
      <c r="AJ53" s="363"/>
      <c r="AK53" s="363"/>
      <c r="AL53" s="363"/>
      <c r="AM53" s="363"/>
      <c r="AN53" s="363"/>
      <c r="AO53" s="363"/>
      <c r="AP53" s="379">
        <v>12.4</v>
      </c>
      <c r="AQ53" s="380">
        <f t="shared" si="22"/>
        <v>26.624108661290325</v>
      </c>
      <c r="AR53" s="386"/>
      <c r="AS53" s="246">
        <f t="shared" si="23"/>
        <v>41583.949141153586</v>
      </c>
      <c r="AT53" s="392">
        <v>41578</v>
      </c>
      <c r="AU53" s="246">
        <f t="shared" si="24"/>
        <v>41585.21202835405</v>
      </c>
      <c r="AV53" s="409"/>
      <c r="AW53" s="246">
        <f t="shared" si="25"/>
        <v>41586.479788893623</v>
      </c>
      <c r="AX53" s="409"/>
      <c r="AY53" s="246">
        <f t="shared" si="26"/>
        <v>41588.547207439988</v>
      </c>
      <c r="AZ53" s="381"/>
      <c r="BA53" s="246">
        <f t="shared" si="27"/>
        <v>41604.325940655261</v>
      </c>
      <c r="BB53" s="381"/>
      <c r="BC53" s="246">
        <f t="shared" si="28"/>
        <v>41656.5</v>
      </c>
      <c r="BD53" s="381"/>
      <c r="BE53" s="246"/>
      <c r="BF53" s="382"/>
      <c r="BG53" s="246"/>
      <c r="BH53" s="383"/>
      <c r="BI53" s="3"/>
      <c r="BJ53" s="384"/>
      <c r="BK53" s="382"/>
      <c r="BL53" s="381"/>
      <c r="BM53" s="382"/>
      <c r="BN53" s="381"/>
      <c r="BO53" s="382"/>
      <c r="BP53" s="381"/>
      <c r="BQ53" s="382"/>
      <c r="BR53" s="381"/>
      <c r="BS53" s="382"/>
      <c r="BT53" s="381"/>
      <c r="BU53" s="382"/>
      <c r="BV53" s="381"/>
      <c r="BW53" s="382"/>
      <c r="BX53" s="381"/>
      <c r="BY53" s="385"/>
    </row>
    <row r="54" spans="1:77" s="357" customFormat="1" x14ac:dyDescent="0.2">
      <c r="A54" s="338" t="s">
        <v>66</v>
      </c>
      <c r="B54" s="339" t="s">
        <v>45</v>
      </c>
      <c r="C54" s="339" t="s">
        <v>151</v>
      </c>
      <c r="D54" s="358">
        <v>0.2</v>
      </c>
      <c r="E54" s="359">
        <v>2</v>
      </c>
      <c r="F54" s="359">
        <f t="shared" si="19"/>
        <v>10</v>
      </c>
      <c r="G54" s="360"/>
      <c r="H54" s="361"/>
      <c r="I54" s="44">
        <f t="shared" si="20"/>
        <v>41557</v>
      </c>
      <c r="J54" s="360">
        <v>41557</v>
      </c>
      <c r="K54" s="360">
        <v>41555</v>
      </c>
      <c r="L54" s="361">
        <v>144</v>
      </c>
      <c r="M54" s="361"/>
      <c r="N54" s="362">
        <f t="shared" si="21"/>
        <v>41701</v>
      </c>
      <c r="O54" s="360">
        <v>41701</v>
      </c>
      <c r="P54" s="360"/>
      <c r="Q54" s="359"/>
      <c r="R54" s="339"/>
      <c r="S54" s="339"/>
      <c r="T54" s="358"/>
      <c r="U54" s="358"/>
      <c r="V54" s="363"/>
      <c r="W54" s="363"/>
      <c r="X54" s="363"/>
      <c r="Y54" s="363"/>
      <c r="Z54" s="363"/>
      <c r="AA54" s="363"/>
      <c r="AB54" s="363"/>
      <c r="AC54" s="363"/>
      <c r="AD54" s="363"/>
      <c r="AE54" s="363"/>
      <c r="AF54" s="363"/>
      <c r="AG54" s="363"/>
      <c r="AH54" s="363"/>
      <c r="AI54" s="363"/>
      <c r="AJ54" s="363"/>
      <c r="AK54" s="363"/>
      <c r="AL54" s="363"/>
      <c r="AM54" s="363"/>
      <c r="AN54" s="363"/>
      <c r="AO54" s="363"/>
      <c r="AP54" s="364">
        <v>13</v>
      </c>
      <c r="AQ54" s="365">
        <f t="shared" si="22"/>
        <v>25.395303646153845</v>
      </c>
      <c r="AR54" s="386"/>
      <c r="AS54" s="367">
        <f t="shared" si="23"/>
        <v>41591.44298853504</v>
      </c>
      <c r="AT54" s="366">
        <v>41578</v>
      </c>
      <c r="AU54" s="367">
        <f t="shared" si="24"/>
        <v>41592.688575910848</v>
      </c>
      <c r="AV54" s="409"/>
      <c r="AW54" s="367">
        <f t="shared" si="25"/>
        <v>41593.938969867682</v>
      </c>
      <c r="AX54" s="366"/>
      <c r="AY54" s="367">
        <f t="shared" si="26"/>
        <v>41595.978067612043</v>
      </c>
      <c r="AZ54" s="366"/>
      <c r="BA54" s="367">
        <f t="shared" si="27"/>
        <v>41611.540653796968</v>
      </c>
      <c r="BB54" s="368"/>
      <c r="BC54" s="367">
        <f t="shared" si="28"/>
        <v>41663</v>
      </c>
      <c r="BD54" s="368"/>
      <c r="BE54" s="367"/>
      <c r="BF54" s="369"/>
      <c r="BG54" s="367"/>
      <c r="BH54" s="370"/>
      <c r="BI54" s="3"/>
      <c r="BJ54" s="371"/>
      <c r="BK54" s="369"/>
      <c r="BL54" s="368"/>
      <c r="BM54" s="369"/>
      <c r="BN54" s="368"/>
      <c r="BO54" s="369"/>
      <c r="BP54" s="368"/>
      <c r="BQ54" s="369"/>
      <c r="BR54" s="368"/>
      <c r="BS54" s="369"/>
      <c r="BT54" s="368"/>
      <c r="BU54" s="369"/>
      <c r="BV54" s="368"/>
      <c r="BW54" s="369"/>
      <c r="BX54" s="368"/>
      <c r="BY54" s="372"/>
    </row>
    <row r="55" spans="1:77" s="357" customFormat="1" x14ac:dyDescent="0.2">
      <c r="A55" s="373" t="s">
        <v>67</v>
      </c>
      <c r="B55" s="363" t="s">
        <v>45</v>
      </c>
      <c r="C55" s="363" t="s">
        <v>151</v>
      </c>
      <c r="D55" s="374">
        <v>0.32</v>
      </c>
      <c r="E55" s="375">
        <v>3.75</v>
      </c>
      <c r="F55" s="375">
        <f t="shared" si="19"/>
        <v>11.71875</v>
      </c>
      <c r="G55" s="376">
        <v>41521</v>
      </c>
      <c r="H55" s="377">
        <f>K55-G55</f>
        <v>47</v>
      </c>
      <c r="I55" s="31">
        <f t="shared" si="20"/>
        <v>41567</v>
      </c>
      <c r="J55" s="376">
        <v>41567</v>
      </c>
      <c r="K55" s="376">
        <v>41568</v>
      </c>
      <c r="L55" s="377">
        <v>141</v>
      </c>
      <c r="M55" s="377"/>
      <c r="N55" s="378">
        <f t="shared" si="21"/>
        <v>41708</v>
      </c>
      <c r="O55" s="376">
        <v>41708</v>
      </c>
      <c r="P55" s="376"/>
      <c r="Q55" s="375"/>
      <c r="R55" s="363"/>
      <c r="S55" s="363"/>
      <c r="T55" s="374"/>
      <c r="U55" s="374"/>
      <c r="V55" s="363"/>
      <c r="W55" s="363"/>
      <c r="X55" s="363"/>
      <c r="Y55" s="363"/>
      <c r="Z55" s="363"/>
      <c r="AA55" s="363"/>
      <c r="AB55" s="363"/>
      <c r="AC55" s="363"/>
      <c r="AD55" s="363"/>
      <c r="AE55" s="363"/>
      <c r="AF55" s="363"/>
      <c r="AG55" s="363"/>
      <c r="AH55" s="363"/>
      <c r="AI55" s="363"/>
      <c r="AJ55" s="363"/>
      <c r="AK55" s="363"/>
      <c r="AL55" s="363"/>
      <c r="AM55" s="363"/>
      <c r="AN55" s="363"/>
      <c r="AO55" s="363"/>
      <c r="AP55" s="379">
        <v>13.4</v>
      </c>
      <c r="AQ55" s="380">
        <f t="shared" si="22"/>
        <v>24.637234880597013</v>
      </c>
      <c r="AR55" s="392"/>
      <c r="AS55" s="246">
        <f t="shared" si="23"/>
        <v>41603.683759607229</v>
      </c>
      <c r="AT55" s="381"/>
      <c r="AU55" s="246">
        <f t="shared" si="24"/>
        <v>41604.903397246038</v>
      </c>
      <c r="AV55" s="381"/>
      <c r="AW55" s="246">
        <f t="shared" si="25"/>
        <v>41606.127741328775</v>
      </c>
      <c r="AX55" s="381"/>
      <c r="AY55" s="246">
        <f t="shared" si="26"/>
        <v>41608.124357870125</v>
      </c>
      <c r="AZ55" s="381"/>
      <c r="BA55" s="246">
        <f t="shared" si="27"/>
        <v>41623.362723509534</v>
      </c>
      <c r="BB55" s="381"/>
      <c r="BC55" s="246">
        <f t="shared" si="28"/>
        <v>41673.75</v>
      </c>
      <c r="BD55" s="381"/>
      <c r="BE55" s="246"/>
      <c r="BF55" s="382"/>
      <c r="BG55" s="246"/>
      <c r="BH55" s="383"/>
      <c r="BI55" s="3"/>
      <c r="BJ55" s="384"/>
      <c r="BK55" s="382"/>
      <c r="BL55" s="381"/>
      <c r="BM55" s="382"/>
      <c r="BN55" s="381"/>
      <c r="BO55" s="382"/>
      <c r="BP55" s="381"/>
      <c r="BQ55" s="382"/>
      <c r="BR55" s="381"/>
      <c r="BS55" s="382"/>
      <c r="BT55" s="381"/>
      <c r="BU55" s="382"/>
      <c r="BV55" s="381"/>
      <c r="BW55" s="382"/>
      <c r="BX55" s="381"/>
      <c r="BY55" s="385"/>
    </row>
    <row r="56" spans="1:77" s="357" customFormat="1" x14ac:dyDescent="0.2">
      <c r="A56" s="387" t="s">
        <v>68</v>
      </c>
      <c r="B56" s="388" t="s">
        <v>45</v>
      </c>
      <c r="C56" s="388" t="s">
        <v>151</v>
      </c>
      <c r="D56" s="393">
        <v>0.31</v>
      </c>
      <c r="E56" s="394">
        <v>4.25</v>
      </c>
      <c r="F56" s="394">
        <f t="shared" si="19"/>
        <v>13.709677419354838</v>
      </c>
      <c r="G56" s="395">
        <v>41529</v>
      </c>
      <c r="H56" s="396">
        <f>K56-G56</f>
        <v>39</v>
      </c>
      <c r="I56" s="57">
        <f t="shared" si="20"/>
        <v>41577</v>
      </c>
      <c r="J56" s="395">
        <v>41577</v>
      </c>
      <c r="K56" s="395">
        <v>41568</v>
      </c>
      <c r="L56" s="396">
        <v>138</v>
      </c>
      <c r="M56" s="396"/>
      <c r="N56" s="397">
        <f t="shared" si="21"/>
        <v>41715</v>
      </c>
      <c r="O56" s="395">
        <v>41715</v>
      </c>
      <c r="P56" s="395"/>
      <c r="Q56" s="394"/>
      <c r="R56" s="388"/>
      <c r="S56" s="388"/>
      <c r="T56" s="393"/>
      <c r="U56" s="393"/>
      <c r="V56" s="398"/>
      <c r="W56" s="398"/>
      <c r="X56" s="398"/>
      <c r="Y56" s="398"/>
      <c r="Z56" s="398"/>
      <c r="AA56" s="398"/>
      <c r="AB56" s="398"/>
      <c r="AC56" s="398"/>
      <c r="AD56" s="398"/>
      <c r="AE56" s="398"/>
      <c r="AF56" s="398"/>
      <c r="AG56" s="398"/>
      <c r="AH56" s="398"/>
      <c r="AI56" s="398"/>
      <c r="AJ56" s="398"/>
      <c r="AK56" s="398"/>
      <c r="AL56" s="398"/>
      <c r="AM56" s="398"/>
      <c r="AN56" s="398"/>
      <c r="AO56" s="398"/>
      <c r="AP56" s="399">
        <v>13.4</v>
      </c>
      <c r="AQ56" s="400">
        <f t="shared" si="22"/>
        <v>24.637234880597013</v>
      </c>
      <c r="AR56" s="402"/>
      <c r="AS56" s="401">
        <f t="shared" si="23"/>
        <v>41602.924530679418</v>
      </c>
      <c r="AT56" s="402"/>
      <c r="AU56" s="401">
        <f t="shared" si="24"/>
        <v>41604.118218581229</v>
      </c>
      <c r="AV56" s="402"/>
      <c r="AW56" s="401">
        <f t="shared" si="25"/>
        <v>41605.316512789868</v>
      </c>
      <c r="AX56" s="402"/>
      <c r="AY56" s="401">
        <f t="shared" si="26"/>
        <v>41607.270648128208</v>
      </c>
      <c r="AZ56" s="402"/>
      <c r="BA56" s="401">
        <f t="shared" si="27"/>
        <v>41622.184793222099</v>
      </c>
      <c r="BB56" s="403"/>
      <c r="BC56" s="401">
        <f t="shared" si="28"/>
        <v>41671.5</v>
      </c>
      <c r="BD56" s="403"/>
      <c r="BE56" s="401"/>
      <c r="BF56" s="404"/>
      <c r="BG56" s="401"/>
      <c r="BH56" s="405"/>
      <c r="BI56" s="3"/>
      <c r="BJ56" s="406"/>
      <c r="BK56" s="404"/>
      <c r="BL56" s="403"/>
      <c r="BM56" s="404"/>
      <c r="BN56" s="403"/>
      <c r="BO56" s="404"/>
      <c r="BP56" s="403"/>
      <c r="BQ56" s="404"/>
      <c r="BR56" s="403"/>
      <c r="BS56" s="404"/>
      <c r="BT56" s="403"/>
      <c r="BU56" s="404"/>
      <c r="BV56" s="403"/>
      <c r="BW56" s="404"/>
      <c r="BX56" s="403"/>
      <c r="BY56" s="407"/>
    </row>
    <row r="57" spans="1:77" s="129" customFormat="1" x14ac:dyDescent="0.2">
      <c r="A57" s="130"/>
      <c r="B57" s="130"/>
      <c r="C57" s="130"/>
      <c r="D57" s="131"/>
      <c r="E57" s="131"/>
      <c r="F57" s="131"/>
      <c r="G57" s="130"/>
      <c r="H57" s="130"/>
      <c r="I57" s="130"/>
      <c r="J57" s="132"/>
      <c r="K57" s="130"/>
      <c r="L57" s="130"/>
      <c r="N57" s="130"/>
      <c r="O57" s="132"/>
      <c r="Q57" s="130"/>
      <c r="R57" s="130"/>
      <c r="S57" s="130"/>
      <c r="T57" s="130"/>
      <c r="U57" s="130"/>
      <c r="V57" s="3"/>
      <c r="AC57" s="130"/>
      <c r="AD57" s="130"/>
      <c r="AE57" s="130"/>
      <c r="AF57" s="130"/>
      <c r="AG57" s="130"/>
      <c r="AH57" s="130"/>
      <c r="AI57" s="130"/>
      <c r="AJ57" s="130"/>
      <c r="AK57" s="132"/>
      <c r="AL57" s="130"/>
      <c r="AP57" s="133"/>
      <c r="AQ57" s="134"/>
      <c r="AR57" s="130"/>
      <c r="AS57" s="410"/>
      <c r="AT57" s="130"/>
      <c r="AU57" s="410"/>
      <c r="AV57" s="130"/>
      <c r="AW57" s="410"/>
      <c r="AX57" s="130"/>
      <c r="AY57" s="410"/>
      <c r="AZ57" s="130"/>
      <c r="BA57" s="410"/>
      <c r="BB57" s="130"/>
      <c r="BC57" s="410"/>
      <c r="BD57" s="130"/>
      <c r="BE57" s="410"/>
      <c r="BF57" s="130"/>
      <c r="BG57" s="132"/>
      <c r="BH57" s="135"/>
      <c r="BI57" s="3"/>
      <c r="BJ57" s="136"/>
      <c r="BK57" s="136">
        <f>AVERAGE(BK48:BK52)</f>
        <v>0.25307630927113228</v>
      </c>
      <c r="BM57" s="136">
        <f>AVERAGE(BM48:BM52)</f>
        <v>0.26172622160310183</v>
      </c>
      <c r="BN57" s="136"/>
      <c r="BO57" s="136">
        <f>AVERAGE(BO48:BO52)</f>
        <v>0.27040951297003468</v>
      </c>
      <c r="BP57" s="136"/>
      <c r="BQ57" s="136">
        <f>AVERAGE(BQ48:BQ52)</f>
        <v>0.28456991397254094</v>
      </c>
      <c r="BR57" s="136"/>
      <c r="BS57" s="136">
        <f>AVERAGE(BS48:BS52)</f>
        <v>0.39264342914562855</v>
      </c>
      <c r="BT57" s="136"/>
      <c r="BU57" s="136">
        <v>0.75</v>
      </c>
      <c r="BV57" s="128"/>
      <c r="BW57" s="136"/>
      <c r="BX57" s="137"/>
      <c r="BY57" s="136"/>
    </row>
    <row r="58" spans="1:77" x14ac:dyDescent="0.2">
      <c r="D58" s="3"/>
      <c r="E58" s="3"/>
      <c r="F58" s="3"/>
      <c r="AE58" s="3"/>
      <c r="AF58" s="3"/>
      <c r="BH58" s="3"/>
    </row>
    <row r="59" spans="1:77" x14ac:dyDescent="0.2">
      <c r="D59" s="3"/>
      <c r="E59" s="3"/>
      <c r="F59" s="3"/>
      <c r="AE59" s="3"/>
      <c r="AF59" s="3"/>
      <c r="BH59" s="3"/>
    </row>
    <row r="60" spans="1:77" x14ac:dyDescent="0.2">
      <c r="D60" s="3"/>
      <c r="E60" s="3"/>
      <c r="F60" s="3"/>
      <c r="AE60" s="3"/>
      <c r="AF60" s="3"/>
      <c r="BH60" s="3"/>
    </row>
    <row r="61" spans="1:77" x14ac:dyDescent="0.2">
      <c r="D61" s="3"/>
      <c r="E61" s="3"/>
      <c r="F61" s="3"/>
      <c r="AE61" s="3"/>
      <c r="AF61" s="3"/>
      <c r="BH61" s="3"/>
    </row>
    <row r="62" spans="1:77" x14ac:dyDescent="0.2">
      <c r="D62" s="3"/>
      <c r="E62" s="3"/>
      <c r="F62" s="3"/>
      <c r="AE62" s="3"/>
      <c r="AF62" s="3"/>
      <c r="BH62" s="3"/>
    </row>
    <row r="63" spans="1:77" x14ac:dyDescent="0.2">
      <c r="D63" s="3"/>
      <c r="E63" s="3"/>
      <c r="F63" s="3"/>
      <c r="AE63" s="3"/>
      <c r="AF63" s="3"/>
      <c r="BH63" s="3"/>
    </row>
    <row r="64" spans="1:77" x14ac:dyDescent="0.2">
      <c r="D64" s="3"/>
      <c r="E64" s="3"/>
      <c r="F64" s="3"/>
      <c r="AE64" s="3"/>
      <c r="AF64" s="3"/>
      <c r="BH64" s="3"/>
    </row>
    <row r="65" spans="4:60" x14ac:dyDescent="0.2">
      <c r="D65" s="3"/>
      <c r="E65" s="3"/>
      <c r="F65" s="3"/>
      <c r="AE65" s="3"/>
      <c r="AF65" s="3"/>
      <c r="BH65" s="3"/>
    </row>
    <row r="66" spans="4:60" x14ac:dyDescent="0.2">
      <c r="D66" s="3"/>
      <c r="E66" s="3"/>
      <c r="F66" s="3"/>
      <c r="AE66" s="3"/>
      <c r="AF66" s="3"/>
      <c r="BH66" s="3"/>
    </row>
    <row r="67" spans="4:60" x14ac:dyDescent="0.2">
      <c r="D67" s="3"/>
      <c r="E67" s="3"/>
      <c r="F67" s="3"/>
      <c r="AE67" s="3"/>
      <c r="AF67" s="3"/>
      <c r="BH67" s="3"/>
    </row>
    <row r="68" spans="4:60" x14ac:dyDescent="0.2">
      <c r="D68" s="3"/>
      <c r="E68" s="3"/>
      <c r="F68" s="3"/>
      <c r="AE68" s="3"/>
      <c r="AF68" s="3"/>
      <c r="BH68" s="3"/>
    </row>
    <row r="69" spans="4:60" x14ac:dyDescent="0.2">
      <c r="D69" s="3"/>
      <c r="E69" s="3"/>
      <c r="F69" s="3"/>
      <c r="AE69" s="3"/>
      <c r="AF69" s="3"/>
      <c r="BH69" s="3"/>
    </row>
    <row r="70" spans="4:60" x14ac:dyDescent="0.2">
      <c r="D70" s="3"/>
      <c r="E70" s="3"/>
      <c r="F70" s="3"/>
      <c r="AE70" s="3"/>
      <c r="AF70" s="3"/>
      <c r="BH70" s="3"/>
    </row>
    <row r="71" spans="4:60" x14ac:dyDescent="0.2">
      <c r="D71" s="3"/>
      <c r="E71" s="3"/>
      <c r="F71" s="3"/>
      <c r="AE71" s="3"/>
      <c r="AF71" s="3"/>
      <c r="BH71" s="3"/>
    </row>
    <row r="72" spans="4:60" x14ac:dyDescent="0.2">
      <c r="D72" s="3"/>
      <c r="E72" s="3"/>
      <c r="F72" s="3"/>
      <c r="AE72" s="3"/>
      <c r="AF72" s="3"/>
      <c r="BH72" s="3"/>
    </row>
    <row r="74" spans="4:60" x14ac:dyDescent="0.2">
      <c r="D74" s="3"/>
      <c r="E74" s="3"/>
      <c r="F74" s="3"/>
      <c r="AE74" s="3"/>
      <c r="AF74" s="3"/>
      <c r="BH74" s="3"/>
    </row>
    <row r="75" spans="4:60" x14ac:dyDescent="0.2">
      <c r="D75" s="3"/>
      <c r="E75" s="3"/>
      <c r="F75" s="3"/>
      <c r="AE75" s="3"/>
      <c r="AF75" s="3"/>
      <c r="BH75" s="3"/>
    </row>
    <row r="76" spans="4:60" x14ac:dyDescent="0.2">
      <c r="D76" s="3"/>
      <c r="E76" s="3"/>
      <c r="F76" s="3"/>
      <c r="AE76" s="3"/>
      <c r="AF76" s="3"/>
      <c r="BH76" s="3"/>
    </row>
    <row r="77" spans="4:60" x14ac:dyDescent="0.2">
      <c r="D77" s="3"/>
      <c r="E77" s="3"/>
      <c r="F77" s="3"/>
      <c r="AE77" s="3"/>
      <c r="AF77" s="3"/>
      <c r="BH77" s="3"/>
    </row>
    <row r="78" spans="4:60" x14ac:dyDescent="0.2">
      <c r="D78" s="3"/>
      <c r="E78" s="3"/>
      <c r="F78" s="3"/>
      <c r="AE78" s="3"/>
      <c r="AF78" s="3"/>
      <c r="BH78" s="3"/>
    </row>
    <row r="79" spans="4:60" x14ac:dyDescent="0.2">
      <c r="D79" s="3"/>
      <c r="E79" s="3"/>
      <c r="F79" s="3"/>
      <c r="AE79" s="3"/>
      <c r="AF79" s="3"/>
      <c r="BH79" s="3"/>
    </row>
    <row r="80" spans="4:60" x14ac:dyDescent="0.2">
      <c r="D80" s="3"/>
      <c r="E80" s="3"/>
      <c r="F80" s="3"/>
      <c r="AE80" s="3"/>
      <c r="AF80" s="3"/>
      <c r="BH80" s="3"/>
    </row>
    <row r="81" spans="4:60" x14ac:dyDescent="0.2">
      <c r="D81" s="3"/>
      <c r="E81" s="3"/>
      <c r="F81" s="3"/>
      <c r="AE81" s="3"/>
      <c r="AF81" s="3"/>
      <c r="BH81" s="3"/>
    </row>
    <row r="82" spans="4:60" x14ac:dyDescent="0.2">
      <c r="D82" s="3"/>
      <c r="E82" s="3"/>
      <c r="F82" s="3"/>
      <c r="AE82" s="3"/>
      <c r="AF82" s="3"/>
      <c r="BH82" s="3"/>
    </row>
    <row r="83" spans="4:60" x14ac:dyDescent="0.2">
      <c r="D83" s="3"/>
      <c r="E83" s="3"/>
      <c r="F83" s="3"/>
      <c r="AE83" s="3"/>
      <c r="AF83" s="3"/>
      <c r="BH83" s="3"/>
    </row>
    <row r="84" spans="4:60" x14ac:dyDescent="0.2">
      <c r="D84" s="3"/>
      <c r="E84" s="3"/>
      <c r="F84" s="3"/>
      <c r="AE84" s="3"/>
      <c r="AF84" s="3"/>
      <c r="BH84" s="3"/>
    </row>
    <row r="85" spans="4:60" x14ac:dyDescent="0.2">
      <c r="D85" s="3"/>
      <c r="E85" s="3"/>
      <c r="F85" s="3"/>
      <c r="AE85" s="3"/>
      <c r="AF85" s="3"/>
      <c r="BH85" s="3"/>
    </row>
    <row r="86" spans="4:60" x14ac:dyDescent="0.2">
      <c r="D86" s="3"/>
      <c r="E86" s="3"/>
      <c r="F86" s="3"/>
      <c r="AE86" s="3"/>
      <c r="AF86" s="3"/>
      <c r="BH86" s="3"/>
    </row>
    <row r="87" spans="4:60" x14ac:dyDescent="0.2">
      <c r="D87" s="3"/>
      <c r="E87" s="3"/>
      <c r="F87" s="3"/>
      <c r="AE87" s="3"/>
      <c r="AF87" s="3"/>
      <c r="BH87" s="3"/>
    </row>
    <row r="88" spans="4:60" x14ac:dyDescent="0.2">
      <c r="D88" s="3"/>
      <c r="E88" s="3"/>
      <c r="F88" s="3"/>
      <c r="AE88" s="3"/>
      <c r="AF88" s="3"/>
      <c r="BH88" s="3"/>
    </row>
    <row r="89" spans="4:60" x14ac:dyDescent="0.2">
      <c r="D89" s="3"/>
      <c r="E89" s="3"/>
      <c r="F89" s="3"/>
      <c r="AE89" s="3"/>
      <c r="AF89" s="3"/>
      <c r="BH89" s="3"/>
    </row>
    <row r="90" spans="4:60" x14ac:dyDescent="0.2">
      <c r="D90" s="3"/>
      <c r="E90" s="3"/>
      <c r="F90" s="3"/>
      <c r="AE90" s="3"/>
      <c r="AF90" s="3"/>
      <c r="BH90" s="3"/>
    </row>
    <row r="91" spans="4:60" x14ac:dyDescent="0.2">
      <c r="D91" s="3"/>
      <c r="E91" s="3"/>
      <c r="F91" s="3"/>
      <c r="AE91" s="3"/>
      <c r="AF91" s="3"/>
      <c r="BH91" s="3"/>
    </row>
    <row r="92" spans="4:60" x14ac:dyDescent="0.2">
      <c r="D92" s="3"/>
      <c r="E92" s="3"/>
      <c r="F92" s="3"/>
      <c r="AE92" s="3"/>
      <c r="AF92" s="3"/>
      <c r="BH92" s="3"/>
    </row>
    <row r="93" spans="4:60" x14ac:dyDescent="0.2">
      <c r="D93" s="3"/>
      <c r="E93" s="3"/>
      <c r="F93" s="3"/>
      <c r="AE93" s="3"/>
      <c r="AF93" s="3"/>
      <c r="BH93" s="3"/>
    </row>
    <row r="94" spans="4:60" x14ac:dyDescent="0.2">
      <c r="D94" s="3"/>
      <c r="E94" s="3"/>
      <c r="F94" s="3"/>
      <c r="AE94" s="3"/>
      <c r="AF94" s="3"/>
      <c r="BH94" s="3"/>
    </row>
    <row r="95" spans="4:60" x14ac:dyDescent="0.2">
      <c r="D95" s="3"/>
      <c r="E95" s="3"/>
      <c r="F95" s="3"/>
      <c r="AE95" s="3"/>
      <c r="AF95" s="3"/>
      <c r="BH95" s="3"/>
    </row>
    <row r="96" spans="4:60" x14ac:dyDescent="0.2">
      <c r="D96" s="3"/>
      <c r="E96" s="3"/>
      <c r="F96" s="3"/>
      <c r="AE96" s="3"/>
      <c r="AF96" s="3"/>
      <c r="BH96" s="3"/>
    </row>
    <row r="97" spans="4:60" x14ac:dyDescent="0.2">
      <c r="D97" s="3"/>
      <c r="E97" s="3"/>
      <c r="F97" s="3"/>
      <c r="AE97" s="3"/>
      <c r="AF97" s="3"/>
      <c r="BH97" s="3"/>
    </row>
    <row r="98" spans="4:60" x14ac:dyDescent="0.2">
      <c r="D98" s="3"/>
      <c r="E98" s="3"/>
      <c r="F98" s="3"/>
      <c r="AE98" s="3"/>
      <c r="AF98" s="3"/>
      <c r="BH98" s="3"/>
    </row>
    <row r="99" spans="4:60" x14ac:dyDescent="0.2">
      <c r="D99" s="3"/>
      <c r="E99" s="3"/>
      <c r="F99" s="3"/>
      <c r="AE99" s="3"/>
      <c r="AF99" s="3"/>
      <c r="BH99" s="3"/>
    </row>
    <row r="100" spans="4:60" x14ac:dyDescent="0.2">
      <c r="D100" s="3"/>
      <c r="E100" s="3"/>
      <c r="F100" s="3"/>
      <c r="AE100" s="3"/>
      <c r="AF100" s="3"/>
      <c r="BH100" s="3"/>
    </row>
    <row r="101" spans="4:60" x14ac:dyDescent="0.2">
      <c r="D101" s="3"/>
      <c r="E101" s="3"/>
      <c r="F101" s="3"/>
      <c r="AE101" s="3"/>
      <c r="AF101" s="3"/>
      <c r="BH101" s="3"/>
    </row>
    <row r="102" spans="4:60" x14ac:dyDescent="0.2">
      <c r="D102" s="3"/>
      <c r="E102" s="3"/>
      <c r="F102" s="3"/>
      <c r="AE102" s="3"/>
      <c r="AF102" s="3"/>
      <c r="BH102" s="3"/>
    </row>
    <row r="103" spans="4:60" x14ac:dyDescent="0.2">
      <c r="D103" s="3"/>
      <c r="E103" s="3"/>
      <c r="F103" s="3"/>
      <c r="AE103" s="3"/>
      <c r="AF103" s="3"/>
      <c r="BH103" s="3"/>
    </row>
    <row r="104" spans="4:60" x14ac:dyDescent="0.2">
      <c r="D104" s="3"/>
      <c r="E104" s="3"/>
      <c r="F104" s="3"/>
      <c r="AE104" s="3"/>
      <c r="AF104" s="3"/>
      <c r="BH104" s="3"/>
    </row>
    <row r="105" spans="4:60" x14ac:dyDescent="0.2">
      <c r="D105" s="3"/>
      <c r="E105" s="3"/>
      <c r="F105" s="3"/>
      <c r="AE105" s="3"/>
      <c r="AF105" s="3"/>
      <c r="BH105" s="3"/>
    </row>
    <row r="106" spans="4:60" x14ac:dyDescent="0.2">
      <c r="D106" s="3"/>
      <c r="E106" s="3"/>
      <c r="F106" s="3"/>
      <c r="AE106" s="3"/>
      <c r="AF106" s="3"/>
      <c r="BH106" s="3"/>
    </row>
    <row r="107" spans="4:60" x14ac:dyDescent="0.2">
      <c r="D107" s="3"/>
      <c r="E107" s="3"/>
      <c r="F107" s="3"/>
      <c r="AE107" s="3"/>
      <c r="AF107" s="3"/>
      <c r="BH107" s="3"/>
    </row>
    <row r="108" spans="4:60" x14ac:dyDescent="0.2">
      <c r="D108" s="3"/>
      <c r="E108" s="3"/>
      <c r="F108" s="3"/>
      <c r="AE108" s="3"/>
      <c r="AF108" s="3"/>
      <c r="BH108" s="3"/>
    </row>
    <row r="109" spans="4:60" x14ac:dyDescent="0.2">
      <c r="D109" s="3"/>
      <c r="E109" s="3"/>
      <c r="F109" s="3"/>
      <c r="AE109" s="3"/>
      <c r="AF109" s="3"/>
      <c r="BH109" s="3"/>
    </row>
    <row r="110" spans="4:60" x14ac:dyDescent="0.2">
      <c r="D110" s="3"/>
      <c r="E110" s="3"/>
      <c r="F110" s="3"/>
      <c r="AE110" s="3"/>
      <c r="AF110" s="3"/>
      <c r="BH110" s="3"/>
    </row>
    <row r="111" spans="4:60" x14ac:dyDescent="0.2">
      <c r="D111" s="3"/>
      <c r="E111" s="3"/>
      <c r="F111" s="3"/>
      <c r="AE111" s="3"/>
      <c r="AF111" s="3"/>
      <c r="BH111" s="3"/>
    </row>
    <row r="112" spans="4:60" x14ac:dyDescent="0.2">
      <c r="D112" s="3"/>
      <c r="E112" s="3"/>
      <c r="F112" s="3"/>
      <c r="AE112" s="3"/>
      <c r="AF112" s="3"/>
      <c r="BH112" s="3"/>
    </row>
    <row r="113" spans="4:60" x14ac:dyDescent="0.2">
      <c r="D113" s="3"/>
      <c r="E113" s="3"/>
      <c r="F113" s="3"/>
      <c r="AE113" s="3"/>
      <c r="AF113" s="3"/>
      <c r="BH113" s="3"/>
    </row>
    <row r="114" spans="4:60" x14ac:dyDescent="0.2">
      <c r="D114" s="3"/>
      <c r="E114" s="3"/>
      <c r="F114" s="3"/>
      <c r="AE114" s="3"/>
      <c r="AF114" s="3"/>
      <c r="BH114" s="3"/>
    </row>
    <row r="115" spans="4:60" x14ac:dyDescent="0.2">
      <c r="D115" s="3"/>
      <c r="E115" s="3"/>
      <c r="F115" s="3"/>
      <c r="AE115" s="3"/>
      <c r="AF115" s="3"/>
      <c r="BH115" s="3"/>
    </row>
    <row r="116" spans="4:60" x14ac:dyDescent="0.2">
      <c r="D116" s="3"/>
      <c r="E116" s="3"/>
      <c r="F116" s="3"/>
      <c r="AE116" s="3"/>
      <c r="AF116" s="3"/>
      <c r="BH116" s="3"/>
    </row>
    <row r="117" spans="4:60" x14ac:dyDescent="0.2">
      <c r="D117" s="3"/>
      <c r="E117" s="3"/>
      <c r="F117" s="3"/>
      <c r="AE117" s="3"/>
      <c r="AF117" s="3"/>
      <c r="BH117" s="3"/>
    </row>
    <row r="118" spans="4:60" x14ac:dyDescent="0.2">
      <c r="D118" s="3"/>
      <c r="E118" s="3"/>
      <c r="F118" s="3"/>
      <c r="AE118" s="3"/>
      <c r="AF118" s="3"/>
      <c r="BH118" s="3"/>
    </row>
    <row r="119" spans="4:60" x14ac:dyDescent="0.2">
      <c r="D119" s="3"/>
      <c r="E119" s="3"/>
      <c r="F119" s="3"/>
      <c r="AE119" s="3"/>
      <c r="AF119" s="3"/>
      <c r="BH119" s="3"/>
    </row>
    <row r="120" spans="4:60" x14ac:dyDescent="0.2">
      <c r="D120" s="3"/>
      <c r="E120" s="3"/>
      <c r="F120" s="3"/>
      <c r="AE120" s="3"/>
      <c r="AF120" s="3"/>
      <c r="BH120" s="3"/>
    </row>
    <row r="121" spans="4:60" x14ac:dyDescent="0.2">
      <c r="D121" s="3"/>
      <c r="E121" s="3"/>
      <c r="F121" s="3"/>
      <c r="AE121" s="3"/>
      <c r="AF121" s="3"/>
      <c r="BH121" s="3"/>
    </row>
    <row r="122" spans="4:60" x14ac:dyDescent="0.2">
      <c r="D122" s="3"/>
      <c r="E122" s="3"/>
      <c r="F122" s="3"/>
      <c r="AE122" s="3"/>
      <c r="AF122" s="3"/>
      <c r="BH122" s="3"/>
    </row>
    <row r="123" spans="4:60" x14ac:dyDescent="0.2">
      <c r="D123" s="3"/>
      <c r="E123" s="3"/>
      <c r="F123" s="3"/>
      <c r="AE123" s="3"/>
      <c r="AF123" s="3"/>
      <c r="BH123" s="3"/>
    </row>
    <row r="124" spans="4:60" x14ac:dyDescent="0.2">
      <c r="D124" s="3"/>
      <c r="E124" s="3"/>
      <c r="F124" s="3"/>
      <c r="AE124" s="3"/>
      <c r="AF124" s="3"/>
      <c r="BH124" s="3"/>
    </row>
    <row r="125" spans="4:60" x14ac:dyDescent="0.2">
      <c r="D125" s="3"/>
      <c r="E125" s="3"/>
      <c r="F125" s="3"/>
      <c r="AE125" s="3"/>
      <c r="AF125" s="3"/>
      <c r="BH125" s="3"/>
    </row>
    <row r="126" spans="4:60" x14ac:dyDescent="0.2">
      <c r="D126" s="3"/>
      <c r="E126" s="3"/>
      <c r="F126" s="3"/>
      <c r="AE126" s="3"/>
      <c r="AF126" s="3"/>
      <c r="BH126" s="3"/>
    </row>
    <row r="127" spans="4:60" x14ac:dyDescent="0.2">
      <c r="D127" s="3"/>
      <c r="E127" s="3"/>
      <c r="F127" s="3"/>
      <c r="AE127" s="3"/>
      <c r="AF127" s="3"/>
      <c r="BH127" s="3"/>
    </row>
    <row r="128" spans="4:60" x14ac:dyDescent="0.2">
      <c r="D128" s="3"/>
      <c r="E128" s="3"/>
      <c r="F128" s="3"/>
      <c r="AE128" s="3"/>
      <c r="AF128" s="3"/>
      <c r="BH128" s="3"/>
    </row>
    <row r="129" spans="4:60" x14ac:dyDescent="0.2">
      <c r="D129" s="3"/>
      <c r="E129" s="3"/>
      <c r="F129" s="3"/>
      <c r="AE129" s="3"/>
      <c r="AF129" s="3"/>
      <c r="BH129" s="3"/>
    </row>
    <row r="130" spans="4:60" x14ac:dyDescent="0.2">
      <c r="D130" s="3"/>
      <c r="E130" s="3"/>
      <c r="F130" s="3"/>
      <c r="AE130" s="3"/>
      <c r="AF130" s="3"/>
      <c r="BH130" s="3"/>
    </row>
    <row r="131" spans="4:60" x14ac:dyDescent="0.2">
      <c r="D131" s="3"/>
      <c r="E131" s="3"/>
      <c r="F131" s="3"/>
      <c r="AE131" s="3"/>
      <c r="AF131" s="3"/>
      <c r="BH131" s="3"/>
    </row>
    <row r="132" spans="4:60" x14ac:dyDescent="0.2">
      <c r="D132" s="3"/>
      <c r="E132" s="3"/>
      <c r="F132" s="3"/>
      <c r="AE132" s="3"/>
      <c r="AF132" s="3"/>
      <c r="BH132" s="3"/>
    </row>
    <row r="133" spans="4:60" x14ac:dyDescent="0.2">
      <c r="D133" s="3"/>
      <c r="E133" s="3"/>
      <c r="F133" s="3"/>
      <c r="AE133" s="3"/>
      <c r="AF133" s="3"/>
      <c r="BH133" s="3"/>
    </row>
    <row r="134" spans="4:60" x14ac:dyDescent="0.2">
      <c r="D134" s="3"/>
      <c r="E134" s="3"/>
      <c r="F134" s="3"/>
      <c r="AE134" s="3"/>
      <c r="AF134" s="3"/>
      <c r="BH134" s="3"/>
    </row>
    <row r="135" spans="4:60" x14ac:dyDescent="0.2">
      <c r="D135" s="3"/>
      <c r="E135" s="3"/>
      <c r="F135" s="3"/>
      <c r="AE135" s="3"/>
      <c r="AF135" s="3"/>
      <c r="BH135" s="3"/>
    </row>
    <row r="136" spans="4:60" x14ac:dyDescent="0.2">
      <c r="D136" s="3"/>
      <c r="E136" s="3"/>
      <c r="F136" s="3"/>
      <c r="AE136" s="3"/>
      <c r="AF136" s="3"/>
      <c r="BH136" s="3"/>
    </row>
    <row r="137" spans="4:60" x14ac:dyDescent="0.2">
      <c r="D137" s="3"/>
      <c r="E137" s="3"/>
      <c r="F137" s="3"/>
      <c r="AE137" s="3"/>
      <c r="AF137" s="3"/>
      <c r="BH137" s="3"/>
    </row>
    <row r="138" spans="4:60" x14ac:dyDescent="0.2">
      <c r="D138" s="3"/>
      <c r="E138" s="3"/>
      <c r="F138" s="3"/>
      <c r="AE138" s="3"/>
      <c r="AF138" s="3"/>
      <c r="BH138" s="3"/>
    </row>
    <row r="139" spans="4:60" x14ac:dyDescent="0.2">
      <c r="D139" s="3"/>
      <c r="E139" s="3"/>
      <c r="F139" s="3"/>
      <c r="AE139" s="3"/>
      <c r="AF139" s="3"/>
      <c r="BH139" s="3"/>
    </row>
    <row r="140" spans="4:60" x14ac:dyDescent="0.2">
      <c r="D140" s="3"/>
      <c r="E140" s="3"/>
      <c r="F140" s="3"/>
      <c r="AE140" s="3"/>
      <c r="AF140" s="3"/>
      <c r="BH140" s="3"/>
    </row>
    <row r="141" spans="4:60" x14ac:dyDescent="0.2">
      <c r="D141" s="3"/>
      <c r="E141" s="3"/>
      <c r="F141" s="3"/>
      <c r="AE141" s="3"/>
      <c r="AF141" s="3"/>
      <c r="BH141" s="3"/>
    </row>
    <row r="142" spans="4:60" x14ac:dyDescent="0.2">
      <c r="D142" s="3"/>
      <c r="E142" s="3"/>
      <c r="F142" s="3"/>
      <c r="AE142" s="3"/>
      <c r="AF142" s="3"/>
      <c r="BH142" s="3"/>
    </row>
    <row r="143" spans="4:60" x14ac:dyDescent="0.2">
      <c r="D143" s="3"/>
      <c r="E143" s="3"/>
      <c r="F143" s="3"/>
      <c r="AE143" s="3"/>
      <c r="AF143" s="3"/>
      <c r="BH143" s="3"/>
    </row>
    <row r="144" spans="4:60" x14ac:dyDescent="0.2">
      <c r="D144" s="3"/>
      <c r="E144" s="3"/>
      <c r="F144" s="3"/>
      <c r="AE144" s="3"/>
      <c r="AF144" s="3"/>
      <c r="BH144" s="3"/>
    </row>
    <row r="146" spans="4:60" x14ac:dyDescent="0.2">
      <c r="D146" s="3"/>
      <c r="E146" s="3"/>
      <c r="F146" s="3"/>
      <c r="AE146" s="3"/>
      <c r="AF146" s="3"/>
      <c r="BH146" s="3"/>
    </row>
    <row r="147" spans="4:60" x14ac:dyDescent="0.2">
      <c r="D147" s="3"/>
      <c r="E147" s="3"/>
      <c r="F147" s="3"/>
      <c r="AE147" s="3"/>
      <c r="AF147" s="3"/>
      <c r="BH147" s="3"/>
    </row>
    <row r="148" spans="4:60" x14ac:dyDescent="0.2">
      <c r="D148" s="3"/>
      <c r="E148" s="3"/>
      <c r="F148" s="3"/>
      <c r="AE148" s="3"/>
      <c r="AF148" s="3"/>
      <c r="BH148" s="3"/>
    </row>
    <row r="149" spans="4:60" x14ac:dyDescent="0.2">
      <c r="D149" s="3"/>
      <c r="E149" s="3"/>
      <c r="F149" s="3"/>
      <c r="AE149" s="3"/>
      <c r="AF149" s="3"/>
      <c r="BH149" s="3"/>
    </row>
    <row r="150" spans="4:60" x14ac:dyDescent="0.2">
      <c r="D150" s="3"/>
      <c r="E150" s="3"/>
      <c r="F150" s="3"/>
      <c r="AE150" s="3"/>
      <c r="AF150" s="3"/>
      <c r="BH150" s="3"/>
    </row>
    <row r="151" spans="4:60" x14ac:dyDescent="0.2">
      <c r="D151" s="3"/>
      <c r="E151" s="3"/>
      <c r="F151" s="3"/>
      <c r="AE151" s="3"/>
      <c r="AF151" s="3"/>
      <c r="BH151" s="3"/>
    </row>
    <row r="152" spans="4:60" x14ac:dyDescent="0.2">
      <c r="D152" s="3"/>
      <c r="E152" s="3"/>
      <c r="F152" s="3"/>
      <c r="AE152" s="3"/>
      <c r="AF152" s="3"/>
      <c r="BH152" s="3"/>
    </row>
    <row r="153" spans="4:60" x14ac:dyDescent="0.2">
      <c r="D153" s="3"/>
      <c r="E153" s="3"/>
      <c r="F153" s="3"/>
      <c r="AE153" s="3"/>
      <c r="AF153" s="3"/>
      <c r="BH153" s="3"/>
    </row>
    <row r="154" spans="4:60" x14ac:dyDescent="0.2">
      <c r="D154" s="3"/>
      <c r="E154" s="3"/>
      <c r="F154" s="3"/>
      <c r="AE154" s="3"/>
      <c r="AF154" s="3"/>
      <c r="BH154" s="3"/>
    </row>
    <row r="155" spans="4:60" x14ac:dyDescent="0.2">
      <c r="D155" s="3"/>
      <c r="E155" s="3"/>
      <c r="F155" s="3"/>
      <c r="AE155" s="3"/>
      <c r="AF155" s="3"/>
      <c r="BH155" s="3"/>
    </row>
    <row r="156" spans="4:60" x14ac:dyDescent="0.2">
      <c r="D156" s="3"/>
      <c r="E156" s="3"/>
      <c r="F156" s="3"/>
      <c r="AE156" s="3"/>
      <c r="AF156" s="3"/>
      <c r="BH156" s="3"/>
    </row>
    <row r="157" spans="4:60" x14ac:dyDescent="0.2">
      <c r="D157" s="3"/>
      <c r="E157" s="3"/>
      <c r="F157" s="3"/>
      <c r="AE157" s="3"/>
      <c r="AF157" s="3"/>
      <c r="BH157" s="3"/>
    </row>
    <row r="158" spans="4:60" x14ac:dyDescent="0.2">
      <c r="D158" s="3"/>
      <c r="E158" s="3"/>
      <c r="F158" s="3"/>
      <c r="AE158" s="3"/>
      <c r="AF158" s="3"/>
      <c r="BH158" s="3"/>
    </row>
    <row r="159" spans="4:60" x14ac:dyDescent="0.2">
      <c r="D159" s="3"/>
      <c r="E159" s="3"/>
      <c r="F159" s="3"/>
      <c r="AE159" s="3"/>
      <c r="AF159" s="3"/>
      <c r="BH159" s="3"/>
    </row>
    <row r="160" spans="4:60" x14ac:dyDescent="0.2">
      <c r="D160" s="3"/>
      <c r="E160" s="3"/>
      <c r="F160" s="3"/>
      <c r="AE160" s="3"/>
      <c r="AF160" s="3"/>
      <c r="BH160" s="3"/>
    </row>
    <row r="161" spans="4:60" x14ac:dyDescent="0.2">
      <c r="D161" s="3"/>
      <c r="E161" s="3"/>
      <c r="F161" s="3"/>
      <c r="AE161" s="3"/>
      <c r="AF161" s="3"/>
      <c r="BH161" s="3"/>
    </row>
    <row r="162" spans="4:60" x14ac:dyDescent="0.2">
      <c r="D162" s="3"/>
      <c r="E162" s="3"/>
      <c r="F162" s="3"/>
      <c r="AE162" s="3"/>
      <c r="AF162" s="3"/>
      <c r="BH162" s="3"/>
    </row>
    <row r="163" spans="4:60" x14ac:dyDescent="0.2">
      <c r="D163" s="3"/>
      <c r="E163" s="3"/>
      <c r="F163" s="3"/>
      <c r="AE163" s="3"/>
      <c r="AF163" s="3"/>
      <c r="BH163" s="3"/>
    </row>
    <row r="164" spans="4:60" x14ac:dyDescent="0.2">
      <c r="D164" s="3"/>
      <c r="E164" s="3"/>
      <c r="F164" s="3"/>
      <c r="AE164" s="3"/>
      <c r="AF164" s="3"/>
      <c r="BH164" s="3"/>
    </row>
    <row r="165" spans="4:60" x14ac:dyDescent="0.2">
      <c r="D165" s="3"/>
      <c r="E165" s="3"/>
      <c r="F165" s="3"/>
      <c r="AE165" s="3"/>
      <c r="AF165" s="3"/>
      <c r="BH165" s="3"/>
    </row>
    <row r="166" spans="4:60" x14ac:dyDescent="0.2">
      <c r="D166" s="3"/>
      <c r="E166" s="3"/>
      <c r="F166" s="3"/>
      <c r="AE166" s="3"/>
      <c r="AF166" s="3"/>
      <c r="BH166" s="3"/>
    </row>
    <row r="167" spans="4:60" x14ac:dyDescent="0.2">
      <c r="D167" s="3"/>
      <c r="E167" s="3"/>
      <c r="F167" s="3"/>
      <c r="AE167" s="3"/>
      <c r="AF167" s="3"/>
      <c r="BH167" s="3"/>
    </row>
    <row r="168" spans="4:60" x14ac:dyDescent="0.2">
      <c r="D168" s="3"/>
      <c r="E168" s="3"/>
      <c r="F168" s="3"/>
      <c r="AE168" s="3"/>
      <c r="AF168" s="3"/>
      <c r="BH168" s="3"/>
    </row>
    <row r="169" spans="4:60" x14ac:dyDescent="0.2">
      <c r="D169" s="3"/>
      <c r="E169" s="3"/>
      <c r="F169" s="3"/>
      <c r="AE169" s="3"/>
      <c r="AF169" s="3"/>
      <c r="BH169" s="3"/>
    </row>
    <row r="170" spans="4:60" x14ac:dyDescent="0.2">
      <c r="D170" s="3"/>
      <c r="E170" s="3"/>
      <c r="F170" s="3"/>
      <c r="AE170" s="3"/>
      <c r="AF170" s="3"/>
      <c r="BH170" s="3"/>
    </row>
    <row r="171" spans="4:60" x14ac:dyDescent="0.2">
      <c r="D171" s="3"/>
      <c r="E171" s="3"/>
      <c r="F171" s="3"/>
      <c r="AE171" s="3"/>
      <c r="AF171" s="3"/>
      <c r="BH171" s="3"/>
    </row>
    <row r="172" spans="4:60" x14ac:dyDescent="0.2">
      <c r="D172" s="3"/>
      <c r="E172" s="3"/>
      <c r="F172" s="3"/>
      <c r="AE172" s="3"/>
      <c r="AF172" s="3"/>
      <c r="BH172" s="3"/>
    </row>
    <row r="173" spans="4:60" x14ac:dyDescent="0.2">
      <c r="D173" s="3"/>
      <c r="E173" s="3"/>
      <c r="F173" s="3"/>
      <c r="AE173" s="3"/>
      <c r="AF173" s="3"/>
      <c r="BH173" s="3"/>
    </row>
    <row r="174" spans="4:60" x14ac:dyDescent="0.2">
      <c r="D174" s="3"/>
      <c r="E174" s="3"/>
      <c r="F174" s="3"/>
      <c r="AE174" s="3"/>
      <c r="AF174" s="3"/>
      <c r="BH174" s="3"/>
    </row>
    <row r="175" spans="4:60" x14ac:dyDescent="0.2">
      <c r="D175" s="3"/>
      <c r="E175" s="3"/>
      <c r="F175" s="3"/>
      <c r="AE175" s="3"/>
      <c r="AF175" s="3"/>
      <c r="BH175" s="3"/>
    </row>
    <row r="176" spans="4:60" x14ac:dyDescent="0.2">
      <c r="D176" s="3"/>
      <c r="E176" s="3"/>
      <c r="F176" s="3"/>
      <c r="AE176" s="3"/>
      <c r="AF176" s="3"/>
      <c r="BH176" s="3"/>
    </row>
    <row r="177" spans="4:60" x14ac:dyDescent="0.2">
      <c r="D177" s="3"/>
      <c r="E177" s="3"/>
      <c r="F177" s="3"/>
      <c r="AE177" s="3"/>
      <c r="AF177" s="3"/>
      <c r="BH177" s="3"/>
    </row>
    <row r="178" spans="4:60" x14ac:dyDescent="0.2">
      <c r="D178" s="3"/>
      <c r="E178" s="3"/>
      <c r="F178" s="3"/>
      <c r="AE178" s="3"/>
      <c r="AF178" s="3"/>
      <c r="BH178" s="3"/>
    </row>
    <row r="179" spans="4:60" x14ac:dyDescent="0.2">
      <c r="D179" s="3"/>
      <c r="E179" s="3"/>
      <c r="F179" s="3"/>
      <c r="AE179" s="3"/>
      <c r="AF179" s="3"/>
      <c r="BH179" s="3"/>
    </row>
    <row r="180" spans="4:60" x14ac:dyDescent="0.2">
      <c r="D180" s="3"/>
      <c r="E180" s="3"/>
      <c r="F180" s="3"/>
      <c r="AE180" s="3"/>
      <c r="AF180" s="3"/>
      <c r="BH180" s="3"/>
    </row>
    <row r="181" spans="4:60" x14ac:dyDescent="0.2">
      <c r="D181" s="3"/>
      <c r="E181" s="3"/>
      <c r="F181" s="3"/>
      <c r="AE181" s="3"/>
      <c r="AF181" s="3"/>
      <c r="BH181" s="3"/>
    </row>
    <row r="182" spans="4:60" x14ac:dyDescent="0.2">
      <c r="D182" s="3"/>
      <c r="E182" s="3"/>
      <c r="F182" s="3"/>
      <c r="AE182" s="3"/>
      <c r="AF182" s="3"/>
      <c r="BH182" s="3"/>
    </row>
    <row r="183" spans="4:60" x14ac:dyDescent="0.2">
      <c r="D183" s="3"/>
      <c r="E183" s="3"/>
      <c r="F183" s="3"/>
      <c r="AE183" s="3"/>
      <c r="AF183" s="3"/>
      <c r="BH183" s="3"/>
    </row>
    <row r="184" spans="4:60" x14ac:dyDescent="0.2">
      <c r="D184" s="3"/>
      <c r="E184" s="3"/>
      <c r="F184" s="3"/>
      <c r="AE184" s="3"/>
      <c r="AF184" s="3"/>
      <c r="BH184" s="3"/>
    </row>
    <row r="185" spans="4:60" x14ac:dyDescent="0.2">
      <c r="D185" s="3"/>
      <c r="E185" s="3"/>
      <c r="F185" s="3"/>
      <c r="AE185" s="3"/>
      <c r="AF185" s="3"/>
      <c r="BH185" s="3"/>
    </row>
    <row r="186" spans="4:60" x14ac:dyDescent="0.2">
      <c r="D186" s="3"/>
      <c r="E186" s="3"/>
      <c r="F186" s="3"/>
      <c r="AE186" s="3"/>
      <c r="AF186" s="3"/>
      <c r="BH186" s="3"/>
    </row>
    <row r="187" spans="4:60" x14ac:dyDescent="0.2">
      <c r="D187" s="3"/>
      <c r="E187" s="3"/>
      <c r="F187" s="3"/>
      <c r="AE187" s="3"/>
      <c r="AF187" s="3"/>
      <c r="BH187" s="3"/>
    </row>
    <row r="188" spans="4:60" x14ac:dyDescent="0.2">
      <c r="D188" s="3"/>
      <c r="E188" s="3"/>
      <c r="F188" s="3"/>
      <c r="AE188" s="3"/>
      <c r="AF188" s="3"/>
      <c r="BH188" s="3"/>
    </row>
    <row r="189" spans="4:60" x14ac:dyDescent="0.2">
      <c r="D189" s="3"/>
      <c r="E189" s="3"/>
      <c r="F189" s="3"/>
      <c r="AE189" s="3"/>
      <c r="AF189" s="3"/>
      <c r="BH189" s="3"/>
    </row>
    <row r="190" spans="4:60" x14ac:dyDescent="0.2">
      <c r="D190" s="3"/>
      <c r="E190" s="3"/>
      <c r="F190" s="3"/>
      <c r="AE190" s="3"/>
      <c r="AF190" s="3"/>
      <c r="BH190" s="3"/>
    </row>
    <row r="191" spans="4:60" x14ac:dyDescent="0.2">
      <c r="D191" s="3"/>
      <c r="E191" s="3"/>
      <c r="F191" s="3"/>
      <c r="AE191" s="3"/>
      <c r="AF191" s="3"/>
      <c r="BH191" s="3"/>
    </row>
    <row r="192" spans="4:60" x14ac:dyDescent="0.2">
      <c r="D192" s="3"/>
      <c r="E192" s="3"/>
      <c r="F192" s="3"/>
      <c r="AE192" s="3"/>
      <c r="AF192" s="3"/>
      <c r="BH192" s="3"/>
    </row>
    <row r="193" spans="4:60" x14ac:dyDescent="0.2">
      <c r="D193" s="3"/>
      <c r="E193" s="3"/>
      <c r="F193" s="3"/>
      <c r="AE193" s="3"/>
      <c r="AF193" s="3"/>
      <c r="BH193" s="3"/>
    </row>
    <row r="194" spans="4:60" x14ac:dyDescent="0.2">
      <c r="D194" s="3"/>
      <c r="E194" s="3"/>
      <c r="F194" s="3"/>
      <c r="AE194" s="3"/>
      <c r="AF194" s="3"/>
      <c r="BH194" s="3"/>
    </row>
    <row r="195" spans="4:60" x14ac:dyDescent="0.2">
      <c r="D195" s="3"/>
      <c r="E195" s="3"/>
      <c r="F195" s="3"/>
      <c r="AE195" s="3"/>
      <c r="AF195" s="3"/>
      <c r="BH195" s="3"/>
    </row>
    <row r="196" spans="4:60" x14ac:dyDescent="0.2">
      <c r="D196" s="3"/>
      <c r="E196" s="3"/>
      <c r="F196" s="3"/>
      <c r="AE196" s="3"/>
      <c r="AF196" s="3"/>
      <c r="BH196" s="3"/>
    </row>
    <row r="197" spans="4:60" x14ac:dyDescent="0.2">
      <c r="D197" s="3"/>
      <c r="E197" s="3"/>
      <c r="F197" s="3"/>
      <c r="AE197" s="3"/>
      <c r="AF197" s="3"/>
      <c r="BH197" s="3"/>
    </row>
    <row r="198" spans="4:60" x14ac:dyDescent="0.2">
      <c r="D198" s="3"/>
      <c r="E198" s="3"/>
      <c r="F198" s="3"/>
      <c r="AE198" s="3"/>
      <c r="AF198" s="3"/>
      <c r="BH198" s="3"/>
    </row>
    <row r="199" spans="4:60" x14ac:dyDescent="0.2">
      <c r="D199" s="3"/>
      <c r="E199" s="3"/>
      <c r="F199" s="3"/>
      <c r="AE199" s="3"/>
      <c r="AF199" s="3"/>
      <c r="BH199" s="3"/>
    </row>
    <row r="200" spans="4:60" x14ac:dyDescent="0.2">
      <c r="D200" s="3"/>
      <c r="E200" s="3"/>
      <c r="F200" s="3"/>
      <c r="AE200" s="3"/>
      <c r="AF200" s="3"/>
      <c r="BH200" s="3"/>
    </row>
    <row r="201" spans="4:60" x14ac:dyDescent="0.2">
      <c r="D201" s="3"/>
      <c r="E201" s="3"/>
      <c r="F201" s="3"/>
      <c r="AE201" s="3"/>
      <c r="AF201" s="3"/>
      <c r="BH201" s="3"/>
    </row>
    <row r="202" spans="4:60" x14ac:dyDescent="0.2">
      <c r="D202" s="3"/>
      <c r="E202" s="3"/>
      <c r="F202" s="3"/>
      <c r="AE202" s="3"/>
      <c r="AF202" s="3"/>
      <c r="BH202" s="3"/>
    </row>
    <row r="203" spans="4:60" x14ac:dyDescent="0.2">
      <c r="D203" s="3"/>
      <c r="E203" s="3"/>
      <c r="F203" s="3"/>
      <c r="AE203" s="3"/>
      <c r="AF203" s="3"/>
      <c r="BH203" s="3"/>
    </row>
    <row r="204" spans="4:60" x14ac:dyDescent="0.2">
      <c r="D204" s="3"/>
      <c r="E204" s="3"/>
      <c r="F204" s="3"/>
      <c r="AE204" s="3"/>
      <c r="AF204" s="3"/>
      <c r="BH204" s="3"/>
    </row>
    <row r="206" spans="4:60" x14ac:dyDescent="0.2">
      <c r="D206" s="3"/>
      <c r="E206" s="3"/>
      <c r="F206" s="3"/>
      <c r="AE206" s="3"/>
      <c r="AF206" s="3"/>
      <c r="BH206" s="3"/>
    </row>
    <row r="207" spans="4:60" x14ac:dyDescent="0.2">
      <c r="D207" s="3"/>
      <c r="E207" s="3"/>
      <c r="F207" s="3"/>
      <c r="AE207" s="3"/>
      <c r="AF207" s="3"/>
      <c r="BH207" s="3"/>
    </row>
    <row r="208" spans="4:60" x14ac:dyDescent="0.2">
      <c r="D208" s="3"/>
      <c r="E208" s="3"/>
      <c r="F208" s="3"/>
      <c r="AE208" s="3"/>
      <c r="AF208" s="3"/>
      <c r="BH208" s="3"/>
    </row>
    <row r="209" spans="4:60" x14ac:dyDescent="0.2">
      <c r="D209" s="3"/>
      <c r="E209" s="3"/>
      <c r="F209" s="3"/>
      <c r="AE209" s="3"/>
      <c r="AF209" s="3"/>
      <c r="BH209" s="3"/>
    </row>
    <row r="210" spans="4:60" x14ac:dyDescent="0.2">
      <c r="D210" s="3"/>
      <c r="E210" s="3"/>
      <c r="F210" s="3"/>
      <c r="AE210" s="3"/>
      <c r="AF210" s="3"/>
      <c r="BH210" s="3"/>
    </row>
    <row r="211" spans="4:60" x14ac:dyDescent="0.2">
      <c r="D211" s="3"/>
      <c r="E211" s="3"/>
      <c r="F211" s="3"/>
      <c r="AE211" s="3"/>
      <c r="AF211" s="3"/>
      <c r="BH211" s="3"/>
    </row>
    <row r="212" spans="4:60" x14ac:dyDescent="0.2">
      <c r="D212" s="3"/>
      <c r="E212" s="3"/>
      <c r="F212" s="3"/>
      <c r="AE212" s="3"/>
      <c r="AF212" s="3"/>
      <c r="BH212" s="3"/>
    </row>
    <row r="213" spans="4:60" x14ac:dyDescent="0.2">
      <c r="D213" s="3"/>
      <c r="E213" s="3"/>
      <c r="F213" s="3"/>
      <c r="AE213" s="3"/>
      <c r="AF213" s="3"/>
      <c r="BH213" s="3"/>
    </row>
    <row r="214" spans="4:60" x14ac:dyDescent="0.2">
      <c r="D214" s="3"/>
      <c r="E214" s="3"/>
      <c r="F214" s="3"/>
      <c r="AE214" s="3"/>
      <c r="AF214" s="3"/>
      <c r="BH214" s="3"/>
    </row>
    <row r="215" spans="4:60" x14ac:dyDescent="0.2">
      <c r="D215" s="3"/>
      <c r="E215" s="3"/>
      <c r="F215" s="3"/>
      <c r="AE215" s="3"/>
      <c r="AF215" s="3"/>
      <c r="BH215" s="3"/>
    </row>
    <row r="216" spans="4:60" x14ac:dyDescent="0.2">
      <c r="D216" s="3"/>
      <c r="E216" s="3"/>
      <c r="F216" s="3"/>
      <c r="AE216" s="3"/>
      <c r="AF216" s="3"/>
      <c r="BH216" s="3"/>
    </row>
    <row r="217" spans="4:60" x14ac:dyDescent="0.2">
      <c r="D217" s="3"/>
      <c r="E217" s="3"/>
      <c r="F217" s="3"/>
      <c r="AE217" s="3"/>
      <c r="AF217" s="3"/>
      <c r="BH217" s="3"/>
    </row>
    <row r="218" spans="4:60" x14ac:dyDescent="0.2">
      <c r="D218" s="3"/>
      <c r="E218" s="3"/>
      <c r="F218" s="3"/>
      <c r="AE218" s="3"/>
      <c r="AF218" s="3"/>
      <c r="BH218" s="3"/>
    </row>
    <row r="219" spans="4:60" x14ac:dyDescent="0.2">
      <c r="D219" s="3"/>
      <c r="E219" s="3"/>
      <c r="F219" s="3"/>
      <c r="AE219" s="3"/>
      <c r="AF219" s="3"/>
      <c r="BH219" s="3"/>
    </row>
    <row r="220" spans="4:60" x14ac:dyDescent="0.2">
      <c r="D220" s="3"/>
      <c r="E220" s="3"/>
      <c r="F220" s="3"/>
      <c r="AE220" s="3"/>
      <c r="AF220" s="3"/>
      <c r="BH220" s="3"/>
    </row>
    <row r="221" spans="4:60" x14ac:dyDescent="0.2">
      <c r="D221" s="3"/>
      <c r="E221" s="3"/>
      <c r="F221" s="3"/>
      <c r="AE221" s="3"/>
      <c r="AF221" s="3"/>
      <c r="BH221" s="3"/>
    </row>
    <row r="222" spans="4:60" x14ac:dyDescent="0.2">
      <c r="D222" s="3"/>
      <c r="E222" s="3"/>
      <c r="F222" s="3"/>
      <c r="AE222" s="3"/>
      <c r="AF222" s="3"/>
      <c r="BH222" s="3"/>
    </row>
    <row r="223" spans="4:60" x14ac:dyDescent="0.2">
      <c r="D223" s="3"/>
      <c r="E223" s="3"/>
      <c r="F223" s="3"/>
      <c r="AE223" s="3"/>
      <c r="AF223" s="3"/>
      <c r="BH223" s="3"/>
    </row>
    <row r="224" spans="4:60" x14ac:dyDescent="0.2">
      <c r="D224" s="3"/>
      <c r="E224" s="3"/>
      <c r="F224" s="3"/>
      <c r="AE224" s="3"/>
      <c r="AF224" s="3"/>
      <c r="BH224" s="3"/>
    </row>
    <row r="225" spans="4:60" x14ac:dyDescent="0.2">
      <c r="D225" s="3"/>
      <c r="E225" s="3"/>
      <c r="F225" s="3"/>
      <c r="AE225" s="3"/>
      <c r="AF225" s="3"/>
      <c r="BH225" s="3"/>
    </row>
    <row r="226" spans="4:60" x14ac:dyDescent="0.2">
      <c r="D226" s="3"/>
      <c r="E226" s="3"/>
      <c r="F226" s="3"/>
      <c r="AE226" s="3"/>
      <c r="AF226" s="3"/>
      <c r="BH226" s="3"/>
    </row>
    <row r="227" spans="4:60" x14ac:dyDescent="0.2">
      <c r="D227" s="3"/>
      <c r="E227" s="3"/>
      <c r="F227" s="3"/>
      <c r="AE227" s="3"/>
      <c r="AF227" s="3"/>
      <c r="BH227" s="3"/>
    </row>
    <row r="228" spans="4:60" x14ac:dyDescent="0.2">
      <c r="D228" s="3"/>
      <c r="E228" s="3"/>
      <c r="F228" s="3"/>
      <c r="AE228" s="3"/>
      <c r="AF228" s="3"/>
      <c r="BH228" s="3"/>
    </row>
    <row r="229" spans="4:60" x14ac:dyDescent="0.2">
      <c r="D229" s="3"/>
      <c r="E229" s="3"/>
      <c r="F229" s="3"/>
      <c r="AE229" s="3"/>
      <c r="AF229" s="3"/>
      <c r="BH229" s="3"/>
    </row>
    <row r="230" spans="4:60" x14ac:dyDescent="0.2">
      <c r="D230" s="3"/>
      <c r="E230" s="3"/>
      <c r="F230" s="3"/>
      <c r="AE230" s="3"/>
      <c r="AF230" s="3"/>
      <c r="BH230" s="3"/>
    </row>
    <row r="231" spans="4:60" x14ac:dyDescent="0.2">
      <c r="D231" s="3"/>
      <c r="E231" s="3"/>
      <c r="F231" s="3"/>
      <c r="AE231" s="3"/>
      <c r="AF231" s="3"/>
      <c r="BH231" s="3"/>
    </row>
    <row r="232" spans="4:60" x14ac:dyDescent="0.2">
      <c r="D232" s="3"/>
      <c r="E232" s="3"/>
      <c r="F232" s="3"/>
      <c r="AE232" s="3"/>
      <c r="AF232" s="3"/>
      <c r="BH232" s="3"/>
    </row>
    <row r="233" spans="4:60" x14ac:dyDescent="0.2">
      <c r="D233" s="3"/>
      <c r="E233" s="3"/>
      <c r="F233" s="3"/>
      <c r="AE233" s="3"/>
      <c r="AF233" s="3"/>
      <c r="BH233" s="3"/>
    </row>
    <row r="234" spans="4:60" x14ac:dyDescent="0.2">
      <c r="D234" s="3"/>
      <c r="E234" s="3"/>
      <c r="F234" s="3"/>
      <c r="AE234" s="3"/>
      <c r="AF234" s="3"/>
      <c r="BH234" s="3"/>
    </row>
    <row r="235" spans="4:60" x14ac:dyDescent="0.2">
      <c r="D235" s="3"/>
      <c r="E235" s="3"/>
      <c r="F235" s="3"/>
      <c r="AE235" s="3"/>
      <c r="AF235" s="3"/>
      <c r="BH235" s="3"/>
    </row>
    <row r="236" spans="4:60" x14ac:dyDescent="0.2">
      <c r="D236" s="3"/>
      <c r="E236" s="3"/>
      <c r="F236" s="3"/>
      <c r="AE236" s="3"/>
      <c r="AF236" s="3"/>
      <c r="BH236" s="3"/>
    </row>
    <row r="237" spans="4:60" x14ac:dyDescent="0.2">
      <c r="D237" s="3"/>
      <c r="E237" s="3"/>
      <c r="F237" s="3"/>
      <c r="AE237" s="3"/>
      <c r="AF237" s="3"/>
      <c r="BH237" s="3"/>
    </row>
    <row r="238" spans="4:60" x14ac:dyDescent="0.2">
      <c r="D238" s="3"/>
      <c r="E238" s="3"/>
      <c r="F238" s="3"/>
      <c r="AE238" s="3"/>
      <c r="AF238" s="3"/>
      <c r="BH238" s="3"/>
    </row>
    <row r="239" spans="4:60" x14ac:dyDescent="0.2">
      <c r="D239" s="3"/>
      <c r="E239" s="3"/>
      <c r="F239" s="3"/>
      <c r="AE239" s="3"/>
      <c r="AF239" s="3"/>
      <c r="BH239" s="3"/>
    </row>
    <row r="240" spans="4:60" x14ac:dyDescent="0.2">
      <c r="D240" s="3"/>
      <c r="E240" s="3"/>
      <c r="F240" s="3"/>
      <c r="AE240" s="3"/>
      <c r="AF240" s="3"/>
      <c r="BH240" s="3"/>
    </row>
    <row r="241" spans="4:60" x14ac:dyDescent="0.2">
      <c r="D241" s="3"/>
      <c r="E241" s="3"/>
      <c r="F241" s="3"/>
      <c r="AE241" s="3"/>
      <c r="AF241" s="3"/>
      <c r="BH241" s="3"/>
    </row>
    <row r="242" spans="4:60" x14ac:dyDescent="0.2">
      <c r="D242" s="3"/>
      <c r="E242" s="3"/>
      <c r="F242" s="3"/>
      <c r="AE242" s="3"/>
      <c r="AF242" s="3"/>
      <c r="BH242" s="3"/>
    </row>
    <row r="243" spans="4:60" x14ac:dyDescent="0.2">
      <c r="D243" s="3"/>
      <c r="E243" s="3"/>
      <c r="F243" s="3"/>
      <c r="AE243" s="3"/>
      <c r="AF243" s="3"/>
      <c r="BH243" s="3"/>
    </row>
    <row r="244" spans="4:60" x14ac:dyDescent="0.2">
      <c r="D244" s="3"/>
      <c r="E244" s="3"/>
      <c r="F244" s="3"/>
      <c r="AE244" s="3"/>
      <c r="AF244" s="3"/>
      <c r="BH244" s="3"/>
    </row>
    <row r="245" spans="4:60" x14ac:dyDescent="0.2">
      <c r="D245" s="3"/>
      <c r="E245" s="3"/>
      <c r="F245" s="3"/>
      <c r="AE245" s="3"/>
      <c r="AF245" s="3"/>
      <c r="BH245" s="3"/>
    </row>
    <row r="246" spans="4:60" x14ac:dyDescent="0.2">
      <c r="D246" s="3"/>
      <c r="E246" s="3"/>
      <c r="F246" s="3"/>
      <c r="AE246" s="3"/>
      <c r="AF246" s="3"/>
      <c r="BH246" s="3"/>
    </row>
    <row r="247" spans="4:60" x14ac:dyDescent="0.2">
      <c r="D247" s="3"/>
      <c r="E247" s="3"/>
      <c r="F247" s="3"/>
      <c r="AE247" s="3"/>
      <c r="AF247" s="3"/>
      <c r="BH247" s="3"/>
    </row>
    <row r="248" spans="4:60" x14ac:dyDescent="0.2">
      <c r="D248" s="3"/>
      <c r="E248" s="3"/>
      <c r="F248" s="3"/>
      <c r="AE248" s="3"/>
      <c r="AF248" s="3"/>
      <c r="BH248" s="3"/>
    </row>
    <row r="249" spans="4:60" x14ac:dyDescent="0.2">
      <c r="D249" s="3"/>
      <c r="E249" s="3"/>
      <c r="F249" s="3"/>
      <c r="AE249" s="3"/>
      <c r="AF249" s="3"/>
      <c r="BH249" s="3"/>
    </row>
    <row r="250" spans="4:60" x14ac:dyDescent="0.2">
      <c r="D250" s="3"/>
      <c r="E250" s="3"/>
      <c r="F250" s="3"/>
      <c r="AE250" s="3"/>
      <c r="AF250" s="3"/>
      <c r="BH250" s="3"/>
    </row>
    <row r="251" spans="4:60" x14ac:dyDescent="0.2">
      <c r="D251" s="3"/>
      <c r="E251" s="3"/>
      <c r="F251" s="3"/>
      <c r="AE251" s="3"/>
      <c r="AF251" s="3"/>
      <c r="BH251" s="3"/>
    </row>
    <row r="252" spans="4:60" x14ac:dyDescent="0.2">
      <c r="D252" s="3"/>
      <c r="E252" s="3"/>
      <c r="F252" s="3"/>
      <c r="AE252" s="3"/>
      <c r="AF252" s="3"/>
      <c r="BH252" s="3"/>
    </row>
    <row r="253" spans="4:60" x14ac:dyDescent="0.2">
      <c r="D253" s="3"/>
      <c r="E253" s="3"/>
      <c r="F253" s="3"/>
      <c r="AE253" s="3"/>
      <c r="AF253" s="3"/>
      <c r="BH253" s="3"/>
    </row>
    <row r="254" spans="4:60" x14ac:dyDescent="0.2">
      <c r="D254" s="3"/>
      <c r="E254" s="3"/>
      <c r="F254" s="3"/>
      <c r="AE254" s="3"/>
      <c r="AF254" s="3"/>
      <c r="BH254" s="3"/>
    </row>
    <row r="255" spans="4:60" x14ac:dyDescent="0.2">
      <c r="D255" s="3"/>
      <c r="E255" s="3"/>
      <c r="F255" s="3"/>
      <c r="AE255" s="3"/>
      <c r="AF255" s="3"/>
      <c r="BH255" s="3"/>
    </row>
    <row r="256" spans="4:60" x14ac:dyDescent="0.2">
      <c r="D256" s="3"/>
      <c r="E256" s="3"/>
      <c r="F256" s="3"/>
      <c r="AE256" s="3"/>
      <c r="AF256" s="3"/>
      <c r="BH256" s="3"/>
    </row>
    <row r="257" spans="4:60" x14ac:dyDescent="0.2">
      <c r="D257" s="3"/>
      <c r="E257" s="3"/>
      <c r="F257" s="3"/>
      <c r="AE257" s="3"/>
      <c r="AF257" s="3"/>
      <c r="BH257" s="3"/>
    </row>
    <row r="258" spans="4:60" x14ac:dyDescent="0.2">
      <c r="D258" s="3"/>
      <c r="E258" s="3"/>
      <c r="F258" s="3"/>
      <c r="AE258" s="3"/>
      <c r="AF258" s="3"/>
      <c r="BH258" s="3"/>
    </row>
    <row r="259" spans="4:60" x14ac:dyDescent="0.2">
      <c r="D259" s="3"/>
      <c r="E259" s="3"/>
      <c r="F259" s="3"/>
      <c r="AE259" s="3"/>
      <c r="AF259" s="3"/>
      <c r="BH259" s="3"/>
    </row>
    <row r="260" spans="4:60" x14ac:dyDescent="0.2">
      <c r="D260" s="3"/>
      <c r="E260" s="3"/>
      <c r="F260" s="3"/>
      <c r="AE260" s="3"/>
      <c r="AF260" s="3"/>
      <c r="BH260" s="3"/>
    </row>
    <row r="261" spans="4:60" x14ac:dyDescent="0.2">
      <c r="D261" s="3"/>
      <c r="E261" s="3"/>
      <c r="F261" s="3"/>
      <c r="AE261" s="3"/>
      <c r="AF261" s="3"/>
      <c r="BH261" s="3"/>
    </row>
    <row r="262" spans="4:60" x14ac:dyDescent="0.2">
      <c r="D262" s="3"/>
      <c r="E262" s="3"/>
      <c r="F262" s="3"/>
      <c r="AE262" s="3"/>
      <c r="AF262" s="3"/>
      <c r="BH262" s="3"/>
    </row>
    <row r="264" spans="4:60" x14ac:dyDescent="0.2">
      <c r="D264" s="3"/>
      <c r="E264" s="3"/>
      <c r="F264" s="3"/>
      <c r="AE264" s="3"/>
      <c r="AF264" s="3"/>
      <c r="BH264" s="3"/>
    </row>
    <row r="265" spans="4:60" x14ac:dyDescent="0.2">
      <c r="D265" s="3"/>
      <c r="E265" s="3"/>
      <c r="F265" s="3"/>
      <c r="AE265" s="3"/>
      <c r="AF265" s="3"/>
      <c r="BH265" s="3"/>
    </row>
    <row r="266" spans="4:60" x14ac:dyDescent="0.2">
      <c r="D266" s="3"/>
      <c r="E266" s="3"/>
      <c r="F266" s="3"/>
      <c r="AE266" s="3"/>
      <c r="AF266" s="3"/>
      <c r="BH266" s="3"/>
    </row>
    <row r="267" spans="4:60" x14ac:dyDescent="0.2">
      <c r="D267" s="3"/>
      <c r="E267" s="3"/>
      <c r="F267" s="3"/>
      <c r="AE267" s="3"/>
      <c r="AF267" s="3"/>
      <c r="BH267" s="3"/>
    </row>
    <row r="268" spans="4:60" x14ac:dyDescent="0.2">
      <c r="D268" s="3"/>
      <c r="E268" s="3"/>
      <c r="F268" s="3"/>
      <c r="AE268" s="3"/>
      <c r="AF268" s="3"/>
      <c r="BH268" s="3"/>
    </row>
    <row r="269" spans="4:60" x14ac:dyDescent="0.2">
      <c r="D269" s="3"/>
      <c r="E269" s="3"/>
      <c r="F269" s="3"/>
      <c r="AE269" s="3"/>
      <c r="AF269" s="3"/>
      <c r="BH269" s="3"/>
    </row>
    <row r="270" spans="4:60" x14ac:dyDescent="0.2">
      <c r="D270" s="3"/>
      <c r="E270" s="3"/>
      <c r="F270" s="3"/>
      <c r="AE270" s="3"/>
      <c r="AF270" s="3"/>
      <c r="BH270" s="3"/>
    </row>
    <row r="271" spans="4:60" x14ac:dyDescent="0.2">
      <c r="D271" s="3"/>
      <c r="E271" s="3"/>
      <c r="F271" s="3"/>
      <c r="AE271" s="3"/>
      <c r="AF271" s="3"/>
      <c r="BH271" s="3"/>
    </row>
    <row r="272" spans="4:60" x14ac:dyDescent="0.2">
      <c r="D272" s="3"/>
      <c r="E272" s="3"/>
      <c r="F272" s="3"/>
      <c r="AE272" s="3"/>
      <c r="AF272" s="3"/>
      <c r="BH272" s="3"/>
    </row>
    <row r="273" spans="4:60" x14ac:dyDescent="0.2">
      <c r="D273" s="3"/>
      <c r="E273" s="3"/>
      <c r="F273" s="3"/>
      <c r="AE273" s="3"/>
      <c r="AF273" s="3"/>
      <c r="BH273" s="3"/>
    </row>
    <row r="274" spans="4:60" x14ac:dyDescent="0.2">
      <c r="D274" s="3"/>
      <c r="E274" s="3"/>
      <c r="F274" s="3"/>
      <c r="AE274" s="3"/>
      <c r="AF274" s="3"/>
      <c r="BH274" s="3"/>
    </row>
    <row r="275" spans="4:60" x14ac:dyDescent="0.2">
      <c r="D275" s="3"/>
      <c r="E275" s="3"/>
      <c r="F275" s="3"/>
      <c r="AE275" s="3"/>
      <c r="AF275" s="3"/>
      <c r="BH275" s="3"/>
    </row>
    <row r="276" spans="4:60" x14ac:dyDescent="0.2">
      <c r="D276" s="3"/>
      <c r="E276" s="3"/>
      <c r="F276" s="3"/>
      <c r="AE276" s="3"/>
      <c r="AF276" s="3"/>
      <c r="BH276" s="3"/>
    </row>
    <row r="277" spans="4:60" x14ac:dyDescent="0.2">
      <c r="D277" s="3"/>
      <c r="E277" s="3"/>
      <c r="F277" s="3"/>
      <c r="AE277" s="3"/>
      <c r="AF277" s="3"/>
      <c r="BH277" s="3"/>
    </row>
    <row r="278" spans="4:60" x14ac:dyDescent="0.2">
      <c r="D278" s="3"/>
      <c r="E278" s="3"/>
      <c r="F278" s="3"/>
      <c r="AE278" s="3"/>
      <c r="AF278" s="3"/>
      <c r="BH278" s="3"/>
    </row>
    <row r="279" spans="4:60" x14ac:dyDescent="0.2">
      <c r="D279" s="3"/>
      <c r="E279" s="3"/>
      <c r="F279" s="3"/>
      <c r="AE279" s="3"/>
      <c r="AF279" s="3"/>
      <c r="BH279" s="3"/>
    </row>
    <row r="280" spans="4:60" x14ac:dyDescent="0.2">
      <c r="D280" s="3"/>
      <c r="E280" s="3"/>
      <c r="F280" s="3"/>
      <c r="AE280" s="3"/>
      <c r="AF280" s="3"/>
      <c r="BH280" s="3"/>
    </row>
    <row r="281" spans="4:60" x14ac:dyDescent="0.2">
      <c r="D281" s="3"/>
      <c r="E281" s="3"/>
      <c r="F281" s="3"/>
      <c r="AE281" s="3"/>
      <c r="AF281" s="3"/>
      <c r="BH281" s="3"/>
    </row>
    <row r="282" spans="4:60" x14ac:dyDescent="0.2">
      <c r="D282" s="3"/>
      <c r="E282" s="3"/>
      <c r="F282" s="3"/>
      <c r="AE282" s="3"/>
      <c r="AF282" s="3"/>
      <c r="BH282" s="3"/>
    </row>
    <row r="283" spans="4:60" x14ac:dyDescent="0.2">
      <c r="D283" s="3"/>
      <c r="E283" s="3"/>
      <c r="F283" s="3"/>
      <c r="AE283" s="3"/>
      <c r="AF283" s="3"/>
      <c r="BH283" s="3"/>
    </row>
    <row r="284" spans="4:60" x14ac:dyDescent="0.2">
      <c r="D284" s="3"/>
      <c r="E284" s="3"/>
      <c r="F284" s="3"/>
      <c r="AE284" s="3"/>
      <c r="AF284" s="3"/>
      <c r="BH284" s="3"/>
    </row>
    <row r="285" spans="4:60" x14ac:dyDescent="0.2">
      <c r="D285" s="3"/>
      <c r="E285" s="3"/>
      <c r="F285" s="3"/>
      <c r="AE285" s="3"/>
      <c r="AF285" s="3"/>
      <c r="BH285" s="3"/>
    </row>
    <row r="286" spans="4:60" x14ac:dyDescent="0.2">
      <c r="D286" s="3"/>
      <c r="E286" s="3"/>
      <c r="F286" s="3"/>
      <c r="AE286" s="3"/>
      <c r="AF286" s="3"/>
      <c r="BH286" s="3"/>
    </row>
    <row r="287" spans="4:60" x14ac:dyDescent="0.2">
      <c r="D287" s="3"/>
      <c r="E287" s="3"/>
      <c r="F287" s="3"/>
      <c r="AE287" s="3"/>
      <c r="AF287" s="3"/>
      <c r="BH287" s="3"/>
    </row>
    <row r="288" spans="4:60" x14ac:dyDescent="0.2">
      <c r="D288" s="3"/>
      <c r="E288" s="3"/>
      <c r="F288" s="3"/>
      <c r="AE288" s="3"/>
      <c r="AF288" s="3"/>
      <c r="BH288" s="3"/>
    </row>
    <row r="289" spans="4:60" x14ac:dyDescent="0.2">
      <c r="D289" s="3"/>
      <c r="E289" s="3"/>
      <c r="F289" s="3"/>
      <c r="AE289" s="3"/>
      <c r="AF289" s="3"/>
      <c r="BH289" s="3"/>
    </row>
    <row r="290" spans="4:60" x14ac:dyDescent="0.2">
      <c r="D290" s="3"/>
      <c r="E290" s="3"/>
      <c r="F290" s="3"/>
      <c r="AE290" s="3"/>
      <c r="AF290" s="3"/>
      <c r="BH290" s="3"/>
    </row>
    <row r="291" spans="4:60" x14ac:dyDescent="0.2">
      <c r="D291" s="3"/>
      <c r="E291" s="3"/>
      <c r="F291" s="3"/>
      <c r="AE291" s="3"/>
      <c r="AF291" s="3"/>
      <c r="BH291" s="3"/>
    </row>
    <row r="292" spans="4:60" x14ac:dyDescent="0.2">
      <c r="D292" s="3"/>
      <c r="E292" s="3"/>
      <c r="F292" s="3"/>
      <c r="AE292" s="3"/>
      <c r="AF292" s="3"/>
      <c r="BH292" s="3"/>
    </row>
    <row r="293" spans="4:60" x14ac:dyDescent="0.2">
      <c r="D293" s="3"/>
      <c r="E293" s="3"/>
      <c r="F293" s="3"/>
      <c r="AE293" s="3"/>
      <c r="AF293" s="3"/>
      <c r="BH293" s="3"/>
    </row>
    <row r="294" spans="4:60" x14ac:dyDescent="0.2">
      <c r="D294" s="3"/>
      <c r="E294" s="3"/>
      <c r="F294" s="3"/>
      <c r="AE294" s="3"/>
      <c r="AF294" s="3"/>
      <c r="BH294" s="3"/>
    </row>
    <row r="295" spans="4:60" x14ac:dyDescent="0.2">
      <c r="D295" s="3"/>
      <c r="E295" s="3"/>
      <c r="F295" s="3"/>
      <c r="AE295" s="3"/>
      <c r="AF295" s="3"/>
      <c r="BH295" s="3"/>
    </row>
    <row r="296" spans="4:60" x14ac:dyDescent="0.2">
      <c r="D296" s="3"/>
      <c r="E296" s="3"/>
      <c r="F296" s="3"/>
      <c r="AE296" s="3"/>
      <c r="AF296" s="3"/>
      <c r="BH296" s="3"/>
    </row>
    <row r="297" spans="4:60" x14ac:dyDescent="0.2">
      <c r="D297" s="3"/>
      <c r="E297" s="3"/>
      <c r="F297" s="3"/>
      <c r="AE297" s="3"/>
      <c r="AF297" s="3"/>
      <c r="BH297" s="3"/>
    </row>
    <row r="298" spans="4:60" x14ac:dyDescent="0.2">
      <c r="D298" s="3"/>
      <c r="E298" s="3"/>
      <c r="F298" s="3"/>
      <c r="AE298" s="3"/>
      <c r="AF298" s="3"/>
      <c r="BH298" s="3"/>
    </row>
    <row r="299" spans="4:60" x14ac:dyDescent="0.2">
      <c r="D299" s="3"/>
      <c r="E299" s="3"/>
      <c r="F299" s="3"/>
      <c r="AE299" s="3"/>
      <c r="AF299" s="3"/>
      <c r="BH299" s="3"/>
    </row>
    <row r="300" spans="4:60" x14ac:dyDescent="0.2">
      <c r="D300" s="3"/>
      <c r="E300" s="3"/>
      <c r="F300" s="3"/>
      <c r="AE300" s="3"/>
      <c r="AF300" s="3"/>
      <c r="BH300" s="3"/>
    </row>
    <row r="301" spans="4:60" x14ac:dyDescent="0.2">
      <c r="D301" s="3"/>
      <c r="E301" s="3"/>
      <c r="F301" s="3"/>
      <c r="AE301" s="3"/>
      <c r="AF301" s="3"/>
      <c r="BH301" s="3"/>
    </row>
    <row r="302" spans="4:60" x14ac:dyDescent="0.2">
      <c r="D302" s="3"/>
      <c r="E302" s="3"/>
      <c r="F302" s="3"/>
      <c r="AE302" s="3"/>
      <c r="AF302" s="3"/>
      <c r="BH302" s="3"/>
    </row>
    <row r="303" spans="4:60" x14ac:dyDescent="0.2">
      <c r="D303" s="3"/>
      <c r="E303" s="3"/>
      <c r="F303" s="3"/>
      <c r="AE303" s="3"/>
      <c r="AF303" s="3"/>
      <c r="BH303" s="3"/>
    </row>
    <row r="304" spans="4:60" x14ac:dyDescent="0.2">
      <c r="D304" s="3"/>
      <c r="E304" s="3"/>
      <c r="F304" s="3"/>
      <c r="AE304" s="3"/>
      <c r="AF304" s="3"/>
      <c r="BH304" s="3"/>
    </row>
    <row r="305" spans="4:60" x14ac:dyDescent="0.2">
      <c r="D305" s="3"/>
      <c r="E305" s="3"/>
      <c r="F305" s="3"/>
      <c r="AE305" s="3"/>
      <c r="AF305" s="3"/>
      <c r="BH305" s="3"/>
    </row>
    <row r="306" spans="4:60" x14ac:dyDescent="0.2">
      <c r="D306" s="3"/>
      <c r="E306" s="3"/>
      <c r="F306" s="3"/>
      <c r="AE306" s="3"/>
      <c r="AF306" s="3"/>
      <c r="BH306" s="3"/>
    </row>
    <row r="307" spans="4:60" x14ac:dyDescent="0.2">
      <c r="D307" s="3"/>
      <c r="E307" s="3"/>
      <c r="F307" s="3"/>
      <c r="AE307" s="3"/>
      <c r="AF307" s="3"/>
      <c r="BH307" s="3"/>
    </row>
    <row r="308" spans="4:60" x14ac:dyDescent="0.2">
      <c r="D308" s="3"/>
      <c r="E308" s="3"/>
      <c r="F308" s="3"/>
      <c r="AE308" s="3"/>
      <c r="AF308" s="3"/>
      <c r="BH308" s="3"/>
    </row>
    <row r="309" spans="4:60" x14ac:dyDescent="0.2">
      <c r="D309" s="3"/>
      <c r="E309" s="3"/>
      <c r="F309" s="3"/>
      <c r="AE309" s="3"/>
      <c r="AF309" s="3"/>
      <c r="BH309" s="3"/>
    </row>
    <row r="310" spans="4:60" x14ac:dyDescent="0.2">
      <c r="D310" s="3"/>
      <c r="E310" s="3"/>
      <c r="F310" s="3"/>
      <c r="AE310" s="3"/>
      <c r="AF310" s="3"/>
      <c r="BH310" s="3"/>
    </row>
    <row r="311" spans="4:60" x14ac:dyDescent="0.2">
      <c r="D311" s="3"/>
      <c r="E311" s="3"/>
      <c r="F311" s="3"/>
      <c r="AE311" s="3"/>
      <c r="AF311" s="3"/>
      <c r="BH311" s="3"/>
    </row>
    <row r="312" spans="4:60" x14ac:dyDescent="0.2">
      <c r="D312" s="3"/>
      <c r="E312" s="3"/>
      <c r="F312" s="3"/>
      <c r="AE312" s="3"/>
      <c r="AF312" s="3"/>
      <c r="BH312" s="3"/>
    </row>
    <row r="313" spans="4:60" x14ac:dyDescent="0.2">
      <c r="D313" s="3"/>
      <c r="E313" s="3"/>
      <c r="F313" s="3"/>
      <c r="AE313" s="3"/>
      <c r="AF313" s="3"/>
      <c r="BH313" s="3"/>
    </row>
    <row r="314" spans="4:60" x14ac:dyDescent="0.2">
      <c r="D314" s="3"/>
      <c r="E314" s="3"/>
      <c r="F314" s="3"/>
      <c r="AE314" s="3"/>
      <c r="AF314" s="3"/>
      <c r="BH314" s="3"/>
    </row>
    <row r="315" spans="4:60" x14ac:dyDescent="0.2">
      <c r="D315" s="3"/>
      <c r="E315" s="3"/>
      <c r="F315" s="3"/>
      <c r="AE315" s="3"/>
      <c r="AF315" s="3"/>
      <c r="BH315" s="3"/>
    </row>
    <row r="316" spans="4:60" x14ac:dyDescent="0.2">
      <c r="D316" s="3"/>
      <c r="E316" s="3"/>
      <c r="F316" s="3"/>
      <c r="AE316" s="3"/>
      <c r="AF316" s="3"/>
      <c r="BH316" s="3"/>
    </row>
    <row r="317" spans="4:60" x14ac:dyDescent="0.2">
      <c r="D317" s="3"/>
      <c r="E317" s="3"/>
      <c r="F317" s="3"/>
      <c r="AE317" s="3"/>
      <c r="AF317" s="3"/>
      <c r="BH317" s="3"/>
    </row>
    <row r="318" spans="4:60" x14ac:dyDescent="0.2">
      <c r="D318" s="3"/>
      <c r="E318" s="3"/>
      <c r="F318" s="3"/>
      <c r="AE318" s="3"/>
      <c r="AF318" s="3"/>
      <c r="BH318" s="3"/>
    </row>
    <row r="319" spans="4:60" x14ac:dyDescent="0.2">
      <c r="D319" s="3"/>
      <c r="E319" s="3"/>
      <c r="F319" s="3"/>
      <c r="AE319" s="3"/>
      <c r="AF319" s="3"/>
      <c r="BH319" s="3"/>
    </row>
    <row r="320" spans="4:60" x14ac:dyDescent="0.2">
      <c r="D320" s="3"/>
      <c r="E320" s="3"/>
      <c r="F320" s="3"/>
      <c r="AE320" s="3"/>
      <c r="AF320" s="3"/>
      <c r="BH320" s="3"/>
    </row>
    <row r="321" spans="4:60" x14ac:dyDescent="0.2">
      <c r="D321" s="3"/>
      <c r="E321" s="3"/>
      <c r="F321" s="3"/>
      <c r="AE321" s="3"/>
      <c r="AF321" s="3"/>
      <c r="BH321" s="3"/>
    </row>
    <row r="322" spans="4:60" x14ac:dyDescent="0.2">
      <c r="D322" s="3"/>
      <c r="E322" s="3"/>
      <c r="F322" s="3"/>
      <c r="AE322" s="3"/>
      <c r="AF322" s="3"/>
      <c r="BH322" s="3"/>
    </row>
    <row r="323" spans="4:60" x14ac:dyDescent="0.2">
      <c r="D323" s="3"/>
      <c r="E323" s="3"/>
      <c r="F323" s="3"/>
      <c r="AE323" s="3"/>
      <c r="AF323" s="3"/>
      <c r="BH323" s="3"/>
    </row>
    <row r="324" spans="4:60" x14ac:dyDescent="0.2">
      <c r="D324" s="3"/>
      <c r="E324" s="3"/>
      <c r="F324" s="3"/>
      <c r="AE324" s="3"/>
      <c r="AF324" s="3"/>
      <c r="BH324" s="3"/>
    </row>
    <row r="325" spans="4:60" x14ac:dyDescent="0.2">
      <c r="D325" s="3"/>
      <c r="E325" s="3"/>
      <c r="F325" s="3"/>
      <c r="AE325" s="3"/>
      <c r="AF325" s="3"/>
      <c r="BH325" s="3"/>
    </row>
    <row r="326" spans="4:60" x14ac:dyDescent="0.2">
      <c r="D326" s="3"/>
      <c r="E326" s="3"/>
      <c r="F326" s="3"/>
      <c r="AE326" s="3"/>
      <c r="AF326" s="3"/>
      <c r="BH326" s="3"/>
    </row>
    <row r="327" spans="4:60" x14ac:dyDescent="0.2">
      <c r="D327" s="3"/>
      <c r="E327" s="3"/>
      <c r="F327" s="3"/>
      <c r="AE327" s="3"/>
      <c r="AF327" s="3"/>
      <c r="BH327" s="3"/>
    </row>
    <row r="328" spans="4:60" x14ac:dyDescent="0.2">
      <c r="D328" s="3"/>
      <c r="E328" s="3"/>
      <c r="F328" s="3"/>
      <c r="AE328" s="3"/>
      <c r="AF328" s="3"/>
      <c r="BH328" s="3"/>
    </row>
    <row r="329" spans="4:60" x14ac:dyDescent="0.2">
      <c r="D329" s="3"/>
      <c r="E329" s="3"/>
      <c r="F329" s="3"/>
      <c r="AE329" s="3"/>
      <c r="AF329" s="3"/>
      <c r="BH329" s="3"/>
    </row>
    <row r="330" spans="4:60" x14ac:dyDescent="0.2">
      <c r="D330" s="3"/>
      <c r="E330" s="3"/>
      <c r="F330" s="3"/>
      <c r="AE330" s="3"/>
      <c r="AF330" s="3"/>
      <c r="BH330" s="3"/>
    </row>
    <row r="331" spans="4:60" x14ac:dyDescent="0.2">
      <c r="D331" s="3"/>
      <c r="E331" s="3"/>
      <c r="F331" s="3"/>
      <c r="AE331" s="3"/>
      <c r="AF331" s="3"/>
      <c r="BH331" s="3"/>
    </row>
    <row r="332" spans="4:60" x14ac:dyDescent="0.2">
      <c r="D332" s="3"/>
      <c r="E332" s="3"/>
      <c r="F332" s="3"/>
      <c r="AE332" s="3"/>
      <c r="AF332" s="3"/>
      <c r="BH332" s="3"/>
    </row>
    <row r="333" spans="4:60" x14ac:dyDescent="0.2">
      <c r="D333" s="3"/>
      <c r="E333" s="3"/>
      <c r="F333" s="3"/>
      <c r="AE333" s="3"/>
      <c r="AF333" s="3"/>
      <c r="BH333" s="3"/>
    </row>
    <row r="334" spans="4:60" x14ac:dyDescent="0.2">
      <c r="D334" s="3"/>
      <c r="E334" s="3"/>
      <c r="F334" s="3"/>
      <c r="AE334" s="3"/>
      <c r="AF334" s="3"/>
      <c r="BH334" s="3"/>
    </row>
    <row r="335" spans="4:60" x14ac:dyDescent="0.2">
      <c r="D335" s="3"/>
      <c r="E335" s="3"/>
      <c r="F335" s="3"/>
      <c r="AE335" s="3"/>
      <c r="AF335" s="3"/>
      <c r="BH335" s="3"/>
    </row>
    <row r="336" spans="4:60" x14ac:dyDescent="0.2">
      <c r="D336" s="3"/>
      <c r="E336" s="3"/>
      <c r="F336" s="3"/>
      <c r="AE336" s="3"/>
      <c r="AF336" s="3"/>
      <c r="BH336" s="3"/>
    </row>
    <row r="337" spans="4:60" x14ac:dyDescent="0.2">
      <c r="D337" s="3"/>
      <c r="E337" s="3"/>
      <c r="F337" s="3"/>
      <c r="AE337" s="3"/>
      <c r="AF337" s="3"/>
      <c r="BH337" s="3"/>
    </row>
    <row r="338" spans="4:60" x14ac:dyDescent="0.2">
      <c r="D338" s="3"/>
      <c r="E338" s="3"/>
      <c r="F338" s="3"/>
      <c r="AE338" s="3"/>
      <c r="AF338" s="3"/>
      <c r="BH338" s="3"/>
    </row>
    <row r="339" spans="4:60" x14ac:dyDescent="0.2">
      <c r="D339" s="3"/>
      <c r="E339" s="3"/>
      <c r="F339" s="3"/>
      <c r="AE339" s="3"/>
      <c r="AF339" s="3"/>
      <c r="BH339" s="3"/>
    </row>
    <row r="340" spans="4:60" x14ac:dyDescent="0.2">
      <c r="D340" s="3"/>
      <c r="E340" s="3"/>
      <c r="F340" s="3"/>
      <c r="AE340" s="3"/>
      <c r="AF340" s="3"/>
      <c r="BH340" s="3"/>
    </row>
    <row r="341" spans="4:60" x14ac:dyDescent="0.2">
      <c r="D341" s="3"/>
      <c r="E341" s="3"/>
      <c r="F341" s="3"/>
      <c r="AE341" s="3"/>
      <c r="AF341" s="3"/>
      <c r="BH341" s="3"/>
    </row>
    <row r="342" spans="4:60" x14ac:dyDescent="0.2">
      <c r="D342" s="3"/>
      <c r="E342" s="3"/>
      <c r="F342" s="3"/>
      <c r="AE342" s="3"/>
      <c r="AF342" s="3"/>
      <c r="BH342" s="3"/>
    </row>
    <row r="343" spans="4:60" x14ac:dyDescent="0.2">
      <c r="D343" s="3"/>
      <c r="E343" s="3"/>
      <c r="F343" s="3"/>
      <c r="AE343" s="3"/>
      <c r="AF343" s="3"/>
      <c r="BH343" s="3"/>
    </row>
    <row r="344" spans="4:60" x14ac:dyDescent="0.2">
      <c r="D344" s="3"/>
      <c r="E344" s="3"/>
      <c r="F344" s="3"/>
      <c r="AE344" s="3"/>
      <c r="AF344" s="3"/>
      <c r="BH344" s="3"/>
    </row>
    <row r="345" spans="4:60" x14ac:dyDescent="0.2">
      <c r="D345" s="3"/>
      <c r="E345" s="3"/>
      <c r="F345" s="3"/>
      <c r="AE345" s="3"/>
      <c r="AF345" s="3"/>
      <c r="BH345" s="3"/>
    </row>
    <row r="346" spans="4:60" x14ac:dyDescent="0.2">
      <c r="D346" s="3"/>
      <c r="E346" s="3"/>
      <c r="F346" s="3"/>
      <c r="AE346" s="3"/>
      <c r="AF346" s="3"/>
      <c r="BH346" s="3"/>
    </row>
    <row r="347" spans="4:60" x14ac:dyDescent="0.2">
      <c r="D347" s="3"/>
      <c r="E347" s="3"/>
      <c r="F347" s="3"/>
      <c r="AE347" s="3"/>
      <c r="AF347" s="3"/>
      <c r="BH347" s="3"/>
    </row>
    <row r="348" spans="4:60" x14ac:dyDescent="0.2">
      <c r="D348" s="3"/>
      <c r="E348" s="3"/>
      <c r="F348" s="3"/>
      <c r="AE348" s="3"/>
      <c r="AF348" s="3"/>
      <c r="BH348" s="3"/>
    </row>
    <row r="349" spans="4:60" x14ac:dyDescent="0.2">
      <c r="D349" s="3"/>
      <c r="E349" s="3"/>
      <c r="F349" s="3"/>
      <c r="AE349" s="3"/>
      <c r="AF349" s="3"/>
      <c r="BH349" s="3"/>
    </row>
    <row r="350" spans="4:60" x14ac:dyDescent="0.2">
      <c r="D350" s="3"/>
      <c r="E350" s="3"/>
      <c r="F350" s="3"/>
      <c r="AE350" s="3"/>
      <c r="AF350" s="3"/>
      <c r="BH350" s="3"/>
    </row>
    <row r="351" spans="4:60" x14ac:dyDescent="0.2">
      <c r="D351" s="3"/>
      <c r="E351" s="3"/>
      <c r="F351" s="3"/>
      <c r="AE351" s="3"/>
      <c r="AF351" s="3"/>
      <c r="BH351" s="3"/>
    </row>
    <row r="353" spans="4:60" x14ac:dyDescent="0.2">
      <c r="D353" s="3"/>
      <c r="E353" s="3"/>
      <c r="F353" s="3"/>
      <c r="AE353" s="3"/>
      <c r="AF353" s="3"/>
      <c r="BH353" s="3"/>
    </row>
    <row r="354" spans="4:60" x14ac:dyDescent="0.2">
      <c r="D354" s="3"/>
      <c r="E354" s="3"/>
      <c r="F354" s="3"/>
      <c r="AE354" s="3"/>
      <c r="AF354" s="3"/>
      <c r="BH354" s="3"/>
    </row>
    <row r="355" spans="4:60" x14ac:dyDescent="0.2">
      <c r="D355" s="3"/>
      <c r="E355" s="3"/>
      <c r="F355" s="3"/>
      <c r="AE355" s="3"/>
      <c r="AF355" s="3"/>
      <c r="BH355" s="3"/>
    </row>
    <row r="356" spans="4:60" x14ac:dyDescent="0.2">
      <c r="D356" s="3"/>
      <c r="E356" s="3"/>
      <c r="F356" s="3"/>
      <c r="AE356" s="3"/>
      <c r="AF356" s="3"/>
      <c r="BH356" s="3"/>
    </row>
    <row r="357" spans="4:60" x14ac:dyDescent="0.2">
      <c r="D357" s="3"/>
      <c r="E357" s="3"/>
      <c r="F357" s="3"/>
      <c r="AE357" s="3"/>
      <c r="AF357" s="3"/>
      <c r="BH357" s="3"/>
    </row>
    <row r="358" spans="4:60" x14ac:dyDescent="0.2">
      <c r="D358" s="3"/>
      <c r="E358" s="3"/>
      <c r="F358" s="3"/>
      <c r="AE358" s="3"/>
      <c r="AF358" s="3"/>
      <c r="BH358" s="3"/>
    </row>
    <row r="359" spans="4:60" x14ac:dyDescent="0.2">
      <c r="D359" s="3"/>
      <c r="E359" s="3"/>
      <c r="F359" s="3"/>
      <c r="AE359" s="3"/>
      <c r="AF359" s="3"/>
      <c r="BH359" s="3"/>
    </row>
    <row r="360" spans="4:60" x14ac:dyDescent="0.2">
      <c r="D360" s="3"/>
      <c r="E360" s="3"/>
      <c r="F360" s="3"/>
      <c r="AE360" s="3"/>
      <c r="AF360" s="3"/>
      <c r="BH360" s="3"/>
    </row>
    <row r="361" spans="4:60" x14ac:dyDescent="0.2">
      <c r="D361" s="3"/>
      <c r="E361" s="3"/>
      <c r="F361" s="3"/>
      <c r="AE361" s="3"/>
      <c r="AF361" s="3"/>
      <c r="BH361" s="3"/>
    </row>
    <row r="362" spans="4:60" x14ac:dyDescent="0.2">
      <c r="D362" s="3"/>
      <c r="E362" s="3"/>
      <c r="F362" s="3"/>
      <c r="AE362" s="3"/>
      <c r="AF362" s="3"/>
      <c r="BH362" s="3"/>
    </row>
    <row r="363" spans="4:60" x14ac:dyDescent="0.2">
      <c r="D363" s="3"/>
      <c r="E363" s="3"/>
      <c r="F363" s="3"/>
      <c r="AE363" s="3"/>
      <c r="AF363" s="3"/>
      <c r="BH363" s="3"/>
    </row>
    <row r="364" spans="4:60" x14ac:dyDescent="0.2">
      <c r="D364" s="3"/>
      <c r="E364" s="3"/>
      <c r="F364" s="3"/>
      <c r="AE364" s="3"/>
      <c r="AF364" s="3"/>
      <c r="BH364" s="3"/>
    </row>
    <row r="365" spans="4:60" x14ac:dyDescent="0.2">
      <c r="D365" s="3"/>
      <c r="E365" s="3"/>
      <c r="F365" s="3"/>
      <c r="AE365" s="3"/>
      <c r="AF365" s="3"/>
      <c r="BH365" s="3"/>
    </row>
    <row r="366" spans="4:60" x14ac:dyDescent="0.2">
      <c r="D366" s="3"/>
      <c r="E366" s="3"/>
      <c r="F366" s="3"/>
      <c r="AE366" s="3"/>
      <c r="AF366" s="3"/>
      <c r="BH366" s="3"/>
    </row>
    <row r="367" spans="4:60" x14ac:dyDescent="0.2">
      <c r="D367" s="3"/>
      <c r="E367" s="3"/>
      <c r="F367" s="3"/>
      <c r="AE367" s="3"/>
      <c r="AF367" s="3"/>
      <c r="BH367" s="3"/>
    </row>
    <row r="368" spans="4:60" x14ac:dyDescent="0.2">
      <c r="D368" s="3"/>
      <c r="E368" s="3"/>
      <c r="F368" s="3"/>
      <c r="AE368" s="3"/>
      <c r="AF368" s="3"/>
      <c r="BH368" s="3"/>
    </row>
    <row r="369" spans="4:60" x14ac:dyDescent="0.2">
      <c r="D369" s="3"/>
      <c r="E369" s="3"/>
      <c r="F369" s="3"/>
      <c r="AE369" s="3"/>
      <c r="AF369" s="3"/>
      <c r="BH369" s="3"/>
    </row>
    <row r="370" spans="4:60" x14ac:dyDescent="0.2">
      <c r="D370" s="3"/>
      <c r="E370" s="3"/>
      <c r="F370" s="3"/>
      <c r="AE370" s="3"/>
      <c r="AF370" s="3"/>
      <c r="BH370" s="3"/>
    </row>
    <row r="371" spans="4:60" x14ac:dyDescent="0.2">
      <c r="D371" s="3"/>
      <c r="E371" s="3"/>
      <c r="F371" s="3"/>
      <c r="AE371" s="3"/>
      <c r="AF371" s="3"/>
      <c r="BH371" s="3"/>
    </row>
    <row r="372" spans="4:60" x14ac:dyDescent="0.2">
      <c r="D372" s="3"/>
      <c r="E372" s="3"/>
      <c r="F372" s="3"/>
      <c r="AE372" s="3"/>
      <c r="AF372" s="3"/>
      <c r="BH372" s="3"/>
    </row>
    <row r="373" spans="4:60" x14ac:dyDescent="0.2">
      <c r="D373" s="3"/>
      <c r="E373" s="3"/>
      <c r="F373" s="3"/>
      <c r="AE373" s="3"/>
      <c r="AF373" s="3"/>
      <c r="BH373" s="3"/>
    </row>
    <row r="374" spans="4:60" x14ac:dyDescent="0.2">
      <c r="D374" s="3"/>
      <c r="E374" s="3"/>
      <c r="F374" s="3"/>
      <c r="AE374" s="3"/>
      <c r="AF374" s="3"/>
      <c r="BH374" s="3"/>
    </row>
    <row r="375" spans="4:60" x14ac:dyDescent="0.2">
      <c r="D375" s="3"/>
      <c r="E375" s="3"/>
      <c r="F375" s="3"/>
      <c r="AE375" s="3"/>
      <c r="AF375" s="3"/>
      <c r="BH375" s="3"/>
    </row>
    <row r="376" spans="4:60" x14ac:dyDescent="0.2">
      <c r="D376" s="3"/>
      <c r="E376" s="3"/>
      <c r="F376" s="3"/>
      <c r="AE376" s="3"/>
      <c r="AF376" s="3"/>
      <c r="BH376" s="3"/>
    </row>
    <row r="377" spans="4:60" x14ac:dyDescent="0.2">
      <c r="D377" s="3"/>
      <c r="E377" s="3"/>
      <c r="F377" s="3"/>
      <c r="AE377" s="3"/>
      <c r="AF377" s="3"/>
      <c r="BH377" s="3"/>
    </row>
    <row r="378" spans="4:60" x14ac:dyDescent="0.2">
      <c r="D378" s="3"/>
      <c r="E378" s="3"/>
      <c r="F378" s="3"/>
      <c r="AE378" s="3"/>
      <c r="AF378" s="3"/>
      <c r="BH378" s="3"/>
    </row>
    <row r="379" spans="4:60" x14ac:dyDescent="0.2">
      <c r="D379" s="3"/>
      <c r="E379" s="3"/>
      <c r="F379" s="3"/>
      <c r="AE379" s="3"/>
      <c r="AF379" s="3"/>
      <c r="BH379" s="3"/>
    </row>
    <row r="380" spans="4:60" x14ac:dyDescent="0.2">
      <c r="D380" s="3"/>
      <c r="E380" s="3"/>
      <c r="F380" s="3"/>
      <c r="AE380" s="3"/>
      <c r="AF380" s="3"/>
      <c r="BH380" s="3"/>
    </row>
    <row r="381" spans="4:60" x14ac:dyDescent="0.2">
      <c r="D381" s="3"/>
      <c r="E381" s="3"/>
      <c r="F381" s="3"/>
      <c r="AE381" s="3"/>
      <c r="AF381" s="3"/>
      <c r="BH381" s="3"/>
    </row>
    <row r="382" spans="4:60" x14ac:dyDescent="0.2">
      <c r="D382" s="3"/>
      <c r="E382" s="3"/>
      <c r="F382" s="3"/>
      <c r="AE382" s="3"/>
      <c r="AF382" s="3"/>
      <c r="BH382" s="3"/>
    </row>
    <row r="383" spans="4:60" x14ac:dyDescent="0.2">
      <c r="D383" s="3"/>
      <c r="E383" s="3"/>
      <c r="F383" s="3"/>
      <c r="AE383" s="3"/>
      <c r="AF383" s="3"/>
      <c r="BH383" s="3"/>
    </row>
    <row r="384" spans="4:60" x14ac:dyDescent="0.2">
      <c r="D384" s="3"/>
      <c r="E384" s="3"/>
      <c r="F384" s="3"/>
      <c r="AE384" s="3"/>
      <c r="AF384" s="3"/>
      <c r="BH384" s="3"/>
    </row>
    <row r="386" spans="4:60" x14ac:dyDescent="0.2">
      <c r="D386" s="3"/>
      <c r="E386" s="3"/>
      <c r="F386" s="3"/>
      <c r="AE386" s="3"/>
      <c r="AF386" s="3"/>
      <c r="BH386" s="3"/>
    </row>
    <row r="387" spans="4:60" x14ac:dyDescent="0.2">
      <c r="D387" s="3"/>
      <c r="E387" s="3"/>
      <c r="F387" s="3"/>
      <c r="AE387" s="3"/>
      <c r="AF387" s="3"/>
      <c r="BH387" s="3"/>
    </row>
    <row r="388" spans="4:60" x14ac:dyDescent="0.2">
      <c r="D388" s="3"/>
      <c r="E388" s="3"/>
      <c r="F388" s="3"/>
      <c r="AE388" s="3"/>
      <c r="AF388" s="3"/>
      <c r="BH388" s="3"/>
    </row>
    <row r="389" spans="4:60" x14ac:dyDescent="0.2">
      <c r="D389" s="3"/>
      <c r="E389" s="3"/>
      <c r="F389" s="3"/>
      <c r="AE389" s="3"/>
      <c r="AF389" s="3"/>
      <c r="BH389" s="3"/>
    </row>
    <row r="390" spans="4:60" x14ac:dyDescent="0.2">
      <c r="D390" s="3"/>
      <c r="E390" s="3"/>
      <c r="F390" s="3"/>
      <c r="AE390" s="3"/>
      <c r="AF390" s="3"/>
      <c r="BH390" s="3"/>
    </row>
    <row r="391" spans="4:60" x14ac:dyDescent="0.2">
      <c r="D391" s="3"/>
      <c r="E391" s="3"/>
      <c r="F391" s="3"/>
      <c r="AE391" s="3"/>
      <c r="AF391" s="3"/>
      <c r="BH391" s="3"/>
    </row>
    <row r="392" spans="4:60" x14ac:dyDescent="0.2">
      <c r="D392" s="3"/>
      <c r="E392" s="3"/>
      <c r="F392" s="3"/>
      <c r="AE392" s="3"/>
      <c r="AF392" s="3"/>
      <c r="BH392" s="3"/>
    </row>
    <row r="393" spans="4:60" x14ac:dyDescent="0.2">
      <c r="D393" s="3"/>
      <c r="E393" s="3"/>
      <c r="F393" s="3"/>
      <c r="AE393" s="3"/>
      <c r="AF393" s="3"/>
      <c r="BH393" s="3"/>
    </row>
    <row r="394" spans="4:60" x14ac:dyDescent="0.2">
      <c r="D394" s="3"/>
      <c r="E394" s="3"/>
      <c r="F394" s="3"/>
      <c r="AE394" s="3"/>
      <c r="AF394" s="3"/>
      <c r="BH394" s="3"/>
    </row>
    <row r="395" spans="4:60" x14ac:dyDescent="0.2">
      <c r="D395" s="3"/>
      <c r="E395" s="3"/>
      <c r="F395" s="3"/>
      <c r="AE395" s="3"/>
      <c r="AF395" s="3"/>
      <c r="BH395" s="3"/>
    </row>
    <row r="396" spans="4:60" x14ac:dyDescent="0.2">
      <c r="D396" s="3"/>
      <c r="E396" s="3"/>
      <c r="F396" s="3"/>
      <c r="AE396" s="3"/>
      <c r="AF396" s="3"/>
      <c r="BH396" s="3"/>
    </row>
    <row r="397" spans="4:60" x14ac:dyDescent="0.2">
      <c r="D397" s="3"/>
      <c r="E397" s="3"/>
      <c r="F397" s="3"/>
      <c r="AE397" s="3"/>
      <c r="AF397" s="3"/>
      <c r="BH397" s="3"/>
    </row>
    <row r="398" spans="4:60" x14ac:dyDescent="0.2">
      <c r="D398" s="3"/>
      <c r="E398" s="3"/>
      <c r="F398" s="3"/>
      <c r="AE398" s="3"/>
      <c r="AF398" s="3"/>
      <c r="BH398" s="3"/>
    </row>
    <row r="399" spans="4:60" x14ac:dyDescent="0.2">
      <c r="D399" s="3"/>
      <c r="E399" s="3"/>
      <c r="F399" s="3"/>
      <c r="AE399" s="3"/>
      <c r="AF399" s="3"/>
      <c r="BH399" s="3"/>
    </row>
    <row r="400" spans="4:60" x14ac:dyDescent="0.2">
      <c r="D400" s="3"/>
      <c r="E400" s="3"/>
      <c r="F400" s="3"/>
      <c r="AE400" s="3"/>
      <c r="AF400" s="3"/>
      <c r="BH400" s="3"/>
    </row>
    <row r="401" spans="4:60" x14ac:dyDescent="0.2">
      <c r="D401" s="3"/>
      <c r="E401" s="3"/>
      <c r="F401" s="3"/>
      <c r="AE401" s="3"/>
      <c r="AF401" s="3"/>
      <c r="BH401" s="3"/>
    </row>
    <row r="402" spans="4:60" x14ac:dyDescent="0.2">
      <c r="D402" s="3"/>
      <c r="E402" s="3"/>
      <c r="F402" s="3"/>
      <c r="AE402" s="3"/>
      <c r="AF402" s="3"/>
      <c r="BH402" s="3"/>
    </row>
    <row r="403" spans="4:60" x14ac:dyDescent="0.2">
      <c r="D403" s="3"/>
      <c r="E403" s="3"/>
      <c r="F403" s="3"/>
      <c r="AE403" s="3"/>
      <c r="AF403" s="3"/>
      <c r="BH403" s="3"/>
    </row>
    <row r="404" spans="4:60" x14ac:dyDescent="0.2">
      <c r="D404" s="3"/>
      <c r="E404" s="3"/>
      <c r="F404" s="3"/>
      <c r="AE404" s="3"/>
      <c r="AF404" s="3"/>
      <c r="BH404" s="3"/>
    </row>
    <row r="405" spans="4:60" x14ac:dyDescent="0.2">
      <c r="D405" s="3"/>
      <c r="E405" s="3"/>
      <c r="F405" s="3"/>
      <c r="AE405" s="3"/>
      <c r="AF405" s="3"/>
      <c r="BH405" s="3"/>
    </row>
    <row r="406" spans="4:60" x14ac:dyDescent="0.2">
      <c r="D406" s="3"/>
      <c r="E406" s="3"/>
      <c r="F406" s="3"/>
      <c r="AE406" s="3"/>
      <c r="AF406" s="3"/>
      <c r="BH406" s="3"/>
    </row>
    <row r="407" spans="4:60" x14ac:dyDescent="0.2">
      <c r="D407" s="3"/>
      <c r="E407" s="3"/>
      <c r="F407" s="3"/>
      <c r="AE407" s="3"/>
      <c r="AF407" s="3"/>
      <c r="BH407" s="3"/>
    </row>
    <row r="408" spans="4:60" x14ac:dyDescent="0.2">
      <c r="D408" s="3"/>
      <c r="E408" s="3"/>
      <c r="F408" s="3"/>
      <c r="AE408" s="3"/>
      <c r="AF408" s="3"/>
      <c r="BH408" s="3"/>
    </row>
    <row r="409" spans="4:60" x14ac:dyDescent="0.2">
      <c r="D409" s="3"/>
      <c r="E409" s="3"/>
      <c r="F409" s="3"/>
      <c r="AE409" s="3"/>
      <c r="AF409" s="3"/>
      <c r="BH409" s="3"/>
    </row>
    <row r="410" spans="4:60" x14ac:dyDescent="0.2">
      <c r="D410" s="3"/>
      <c r="E410" s="3"/>
      <c r="F410" s="3"/>
      <c r="AE410" s="3"/>
      <c r="AF410" s="3"/>
      <c r="BH410" s="3"/>
    </row>
    <row r="411" spans="4:60" x14ac:dyDescent="0.2">
      <c r="D411" s="3"/>
      <c r="E411" s="3"/>
      <c r="F411" s="3"/>
      <c r="AE411" s="3"/>
      <c r="AF411" s="3"/>
      <c r="BH411" s="3"/>
    </row>
    <row r="412" spans="4:60" x14ac:dyDescent="0.2">
      <c r="D412" s="3"/>
      <c r="E412" s="3"/>
      <c r="F412" s="3"/>
      <c r="AE412" s="3"/>
      <c r="AF412" s="3"/>
      <c r="BH412" s="3"/>
    </row>
    <row r="413" spans="4:60" x14ac:dyDescent="0.2">
      <c r="D413" s="3"/>
      <c r="E413" s="3"/>
      <c r="F413" s="3"/>
      <c r="AE413" s="3"/>
      <c r="AF413" s="3"/>
      <c r="BH413" s="3"/>
    </row>
    <row r="414" spans="4:60" x14ac:dyDescent="0.2">
      <c r="D414" s="3"/>
      <c r="E414" s="3"/>
      <c r="F414" s="3"/>
      <c r="AE414" s="3"/>
      <c r="AF414" s="3"/>
      <c r="BH414" s="3"/>
    </row>
    <row r="415" spans="4:60" x14ac:dyDescent="0.2">
      <c r="D415" s="3"/>
      <c r="E415" s="3"/>
      <c r="F415" s="3"/>
      <c r="AE415" s="3"/>
      <c r="AF415" s="3"/>
      <c r="BH415" s="3"/>
    </row>
    <row r="416" spans="4:60" x14ac:dyDescent="0.2">
      <c r="D416" s="3"/>
      <c r="E416" s="3"/>
      <c r="F416" s="3"/>
      <c r="AE416" s="3"/>
      <c r="AF416" s="3"/>
      <c r="BH416" s="3"/>
    </row>
    <row r="418" spans="4:60" x14ac:dyDescent="0.2">
      <c r="D418" s="3"/>
      <c r="E418" s="3"/>
      <c r="F418" s="3"/>
      <c r="AE418" s="3"/>
      <c r="AF418" s="3"/>
      <c r="BH418" s="3"/>
    </row>
    <row r="419" spans="4:60" x14ac:dyDescent="0.2">
      <c r="D419" s="3"/>
      <c r="E419" s="3"/>
      <c r="F419" s="3"/>
      <c r="AE419" s="3"/>
      <c r="AF419" s="3"/>
      <c r="BH419" s="3"/>
    </row>
    <row r="420" spans="4:60" x14ac:dyDescent="0.2">
      <c r="D420" s="3"/>
      <c r="E420" s="3"/>
      <c r="F420" s="3"/>
      <c r="AE420" s="3"/>
      <c r="AF420" s="3"/>
      <c r="BH420" s="3"/>
    </row>
    <row r="421" spans="4:60" x14ac:dyDescent="0.2">
      <c r="D421" s="3"/>
      <c r="E421" s="3"/>
      <c r="F421" s="3"/>
      <c r="AE421" s="3"/>
      <c r="AF421" s="3"/>
      <c r="BH421" s="3"/>
    </row>
    <row r="422" spans="4:60" x14ac:dyDescent="0.2">
      <c r="D422" s="3"/>
      <c r="E422" s="3"/>
      <c r="F422" s="3"/>
      <c r="AE422" s="3"/>
      <c r="AF422" s="3"/>
      <c r="BH422" s="3"/>
    </row>
    <row r="423" spans="4:60" x14ac:dyDescent="0.2">
      <c r="D423" s="3"/>
      <c r="E423" s="3"/>
      <c r="F423" s="3"/>
      <c r="AE423" s="3"/>
      <c r="AF423" s="3"/>
      <c r="BH423" s="3"/>
    </row>
    <row r="424" spans="4:60" x14ac:dyDescent="0.2">
      <c r="D424" s="3"/>
      <c r="E424" s="3"/>
      <c r="F424" s="3"/>
      <c r="AE424" s="3"/>
      <c r="AF424" s="3"/>
      <c r="BH424" s="3"/>
    </row>
    <row r="425" spans="4:60" x14ac:dyDescent="0.2">
      <c r="D425" s="3"/>
      <c r="E425" s="3"/>
      <c r="F425" s="3"/>
      <c r="AE425" s="3"/>
      <c r="AF425" s="3"/>
      <c r="BH425" s="3"/>
    </row>
    <row r="426" spans="4:60" x14ac:dyDescent="0.2">
      <c r="D426" s="3"/>
      <c r="E426" s="3"/>
      <c r="F426" s="3"/>
      <c r="AE426" s="3"/>
      <c r="AF426" s="3"/>
      <c r="BH426" s="3"/>
    </row>
    <row r="427" spans="4:60" x14ac:dyDescent="0.2">
      <c r="D427" s="3"/>
      <c r="E427" s="3"/>
      <c r="F427" s="3"/>
      <c r="AE427" s="3"/>
      <c r="AF427" s="3"/>
      <c r="BH427" s="3"/>
    </row>
    <row r="428" spans="4:60" x14ac:dyDescent="0.2">
      <c r="D428" s="3"/>
      <c r="E428" s="3"/>
      <c r="F428" s="3"/>
      <c r="AE428" s="3"/>
      <c r="AF428" s="3"/>
      <c r="BH428" s="3"/>
    </row>
    <row r="429" spans="4:60" x14ac:dyDescent="0.2">
      <c r="D429" s="3"/>
      <c r="E429" s="3"/>
      <c r="F429" s="3"/>
      <c r="AE429" s="3"/>
      <c r="AF429" s="3"/>
      <c r="BH429" s="3"/>
    </row>
    <row r="430" spans="4:60" x14ac:dyDescent="0.2">
      <c r="D430" s="3"/>
      <c r="E430" s="3"/>
      <c r="F430" s="3"/>
      <c r="AE430" s="3"/>
      <c r="AF430" s="3"/>
      <c r="BH430" s="3"/>
    </row>
    <row r="431" spans="4:60" x14ac:dyDescent="0.2">
      <c r="D431" s="3"/>
      <c r="E431" s="3"/>
      <c r="F431" s="3"/>
      <c r="AE431" s="3"/>
      <c r="AF431" s="3"/>
      <c r="BH431" s="3"/>
    </row>
    <row r="432" spans="4:60" x14ac:dyDescent="0.2">
      <c r="D432" s="3"/>
      <c r="E432" s="3"/>
      <c r="F432" s="3"/>
      <c r="AE432" s="3"/>
      <c r="AF432" s="3"/>
      <c r="BH432" s="3"/>
    </row>
    <row r="433" spans="4:60" x14ac:dyDescent="0.2">
      <c r="D433" s="3"/>
      <c r="E433" s="3"/>
      <c r="F433" s="3"/>
      <c r="AE433" s="3"/>
      <c r="AF433" s="3"/>
      <c r="BH433" s="3"/>
    </row>
    <row r="434" spans="4:60" x14ac:dyDescent="0.2">
      <c r="D434" s="3"/>
      <c r="E434" s="3"/>
      <c r="F434" s="3"/>
      <c r="AE434" s="3"/>
      <c r="AF434" s="3"/>
      <c r="BH434" s="3"/>
    </row>
    <row r="435" spans="4:60" x14ac:dyDescent="0.2">
      <c r="D435" s="3"/>
      <c r="E435" s="3"/>
      <c r="F435" s="3"/>
      <c r="AE435" s="3"/>
      <c r="AF435" s="3"/>
      <c r="BH435" s="3"/>
    </row>
    <row r="436" spans="4:60" x14ac:dyDescent="0.2">
      <c r="D436" s="3"/>
      <c r="E436" s="3"/>
      <c r="F436" s="3"/>
      <c r="AE436" s="3"/>
      <c r="AF436" s="3"/>
      <c r="BH436" s="3"/>
    </row>
    <row r="437" spans="4:60" x14ac:dyDescent="0.2">
      <c r="D437" s="3"/>
      <c r="E437" s="3"/>
      <c r="F437" s="3"/>
      <c r="AE437" s="3"/>
      <c r="AF437" s="3"/>
      <c r="BH437" s="3"/>
    </row>
    <row r="438" spans="4:60" x14ac:dyDescent="0.2">
      <c r="D438" s="3"/>
      <c r="E438" s="3"/>
      <c r="F438" s="3"/>
      <c r="AE438" s="3"/>
      <c r="AF438" s="3"/>
      <c r="BH438" s="3"/>
    </row>
    <row r="439" spans="4:60" x14ac:dyDescent="0.2">
      <c r="D439" s="3"/>
      <c r="E439" s="3"/>
      <c r="F439" s="3"/>
      <c r="AE439" s="3"/>
      <c r="AF439" s="3"/>
      <c r="BH439" s="3"/>
    </row>
    <row r="440" spans="4:60" x14ac:dyDescent="0.2">
      <c r="D440" s="3"/>
      <c r="E440" s="3"/>
      <c r="F440" s="3"/>
      <c r="AE440" s="3"/>
      <c r="AF440" s="3"/>
      <c r="BH440" s="3"/>
    </row>
    <row r="441" spans="4:60" x14ac:dyDescent="0.2">
      <c r="D441" s="3"/>
      <c r="E441" s="3"/>
      <c r="F441" s="3"/>
      <c r="AE441" s="3"/>
      <c r="AF441" s="3"/>
      <c r="BH441" s="3"/>
    </row>
    <row r="442" spans="4:60" x14ac:dyDescent="0.2">
      <c r="D442" s="3"/>
      <c r="E442" s="3"/>
      <c r="F442" s="3"/>
      <c r="AE442" s="3"/>
      <c r="AF442" s="3"/>
      <c r="BH442" s="3"/>
    </row>
    <row r="443" spans="4:60" x14ac:dyDescent="0.2">
      <c r="D443" s="3"/>
      <c r="E443" s="3"/>
      <c r="F443" s="3"/>
      <c r="AE443" s="3"/>
      <c r="AF443" s="3"/>
      <c r="BH443" s="3"/>
    </row>
    <row r="444" spans="4:60" x14ac:dyDescent="0.2">
      <c r="D444" s="3"/>
      <c r="E444" s="3"/>
      <c r="F444" s="3"/>
      <c r="AE444" s="3"/>
      <c r="AF444" s="3"/>
      <c r="BH444" s="3"/>
    </row>
    <row r="445" spans="4:60" x14ac:dyDescent="0.2">
      <c r="D445" s="3"/>
      <c r="E445" s="3"/>
      <c r="F445" s="3"/>
      <c r="AE445" s="3"/>
      <c r="AF445" s="3"/>
      <c r="BH445" s="3"/>
    </row>
    <row r="446" spans="4:60" x14ac:dyDescent="0.2">
      <c r="D446" s="3"/>
      <c r="E446" s="3"/>
      <c r="F446" s="3"/>
      <c r="AE446" s="3"/>
      <c r="AF446" s="3"/>
      <c r="BH446" s="3"/>
    </row>
    <row r="447" spans="4:60" x14ac:dyDescent="0.2">
      <c r="D447" s="3"/>
      <c r="E447" s="3"/>
      <c r="F447" s="3"/>
      <c r="AE447" s="3"/>
      <c r="AF447" s="3"/>
      <c r="BH447" s="3"/>
    </row>
    <row r="448" spans="4:60" x14ac:dyDescent="0.2">
      <c r="D448" s="3"/>
      <c r="E448" s="3"/>
      <c r="F448" s="3"/>
      <c r="AE448" s="3"/>
      <c r="AF448" s="3"/>
      <c r="BH448" s="3"/>
    </row>
    <row r="449" spans="4:60" x14ac:dyDescent="0.2">
      <c r="D449" s="3"/>
      <c r="E449" s="3"/>
      <c r="F449" s="3"/>
      <c r="AE449" s="3"/>
      <c r="AF449" s="3"/>
      <c r="BH449" s="3"/>
    </row>
    <row r="450" spans="4:60" x14ac:dyDescent="0.2">
      <c r="D450" s="3"/>
      <c r="E450" s="3"/>
      <c r="F450" s="3"/>
      <c r="AE450" s="3"/>
      <c r="AF450" s="3"/>
      <c r="BH450" s="3"/>
    </row>
    <row r="451" spans="4:60" x14ac:dyDescent="0.2">
      <c r="D451" s="3"/>
      <c r="E451" s="3"/>
      <c r="F451" s="3"/>
      <c r="AE451" s="3"/>
      <c r="AF451" s="3"/>
      <c r="BH451" s="3"/>
    </row>
    <row r="452" spans="4:60" x14ac:dyDescent="0.2">
      <c r="D452" s="3"/>
      <c r="E452" s="3"/>
      <c r="F452" s="3"/>
      <c r="AE452" s="3"/>
      <c r="AF452" s="3"/>
      <c r="BH452" s="3"/>
    </row>
    <row r="453" spans="4:60" x14ac:dyDescent="0.2">
      <c r="D453" s="3"/>
      <c r="E453" s="3"/>
      <c r="F453" s="3"/>
      <c r="AE453" s="3"/>
      <c r="AF453" s="3"/>
      <c r="BH453" s="3"/>
    </row>
    <row r="454" spans="4:60" x14ac:dyDescent="0.2">
      <c r="D454" s="3"/>
      <c r="E454" s="3"/>
      <c r="F454" s="3"/>
      <c r="AE454" s="3"/>
      <c r="AF454" s="3"/>
      <c r="BH454" s="3"/>
    </row>
    <row r="455" spans="4:60" x14ac:dyDescent="0.2">
      <c r="D455" s="3"/>
      <c r="E455" s="3"/>
      <c r="F455" s="3"/>
      <c r="AE455" s="3"/>
      <c r="AF455" s="3"/>
      <c r="BH455" s="3"/>
    </row>
    <row r="456" spans="4:60" x14ac:dyDescent="0.2">
      <c r="D456" s="3"/>
      <c r="E456" s="3"/>
      <c r="F456" s="3"/>
      <c r="AE456" s="3"/>
      <c r="AF456" s="3"/>
      <c r="BH456" s="3"/>
    </row>
    <row r="457" spans="4:60" x14ac:dyDescent="0.2">
      <c r="D457" s="3"/>
      <c r="E457" s="3"/>
      <c r="F457" s="3"/>
      <c r="AE457" s="3"/>
      <c r="AF457" s="3"/>
      <c r="BH457" s="3"/>
    </row>
    <row r="458" spans="4:60" x14ac:dyDescent="0.2">
      <c r="D458" s="3"/>
      <c r="E458" s="3"/>
      <c r="F458" s="3"/>
      <c r="AE458" s="3"/>
      <c r="AF458" s="3"/>
      <c r="BH458" s="3"/>
    </row>
    <row r="459" spans="4:60" x14ac:dyDescent="0.2">
      <c r="D459" s="3"/>
      <c r="E459" s="3"/>
      <c r="F459" s="3"/>
      <c r="AE459" s="3"/>
      <c r="AF459" s="3"/>
      <c r="BH459" s="3"/>
    </row>
    <row r="460" spans="4:60" x14ac:dyDescent="0.2">
      <c r="D460" s="3"/>
      <c r="E460" s="3"/>
      <c r="F460" s="3"/>
      <c r="AE460" s="3"/>
      <c r="AF460" s="3"/>
      <c r="BH460" s="3"/>
    </row>
    <row r="461" spans="4:60" x14ac:dyDescent="0.2">
      <c r="D461" s="3"/>
      <c r="E461" s="3"/>
      <c r="F461" s="3"/>
      <c r="AE461" s="3"/>
      <c r="AF461" s="3"/>
      <c r="BH461" s="3"/>
    </row>
    <row r="462" spans="4:60" x14ac:dyDescent="0.2">
      <c r="D462" s="3"/>
      <c r="E462" s="3"/>
      <c r="F462" s="3"/>
      <c r="AE462" s="3"/>
      <c r="AF462" s="3"/>
      <c r="BH462" s="3"/>
    </row>
    <row r="463" spans="4:60" x14ac:dyDescent="0.2">
      <c r="D463" s="3"/>
      <c r="E463" s="3"/>
      <c r="F463" s="3"/>
      <c r="AE463" s="3"/>
      <c r="AF463" s="3"/>
      <c r="BH463" s="3"/>
    </row>
    <row r="464" spans="4:60" x14ac:dyDescent="0.2">
      <c r="D464" s="3"/>
      <c r="E464" s="3"/>
      <c r="F464" s="3"/>
      <c r="AE464" s="3"/>
      <c r="AF464" s="3"/>
      <c r="BH464" s="3"/>
    </row>
    <row r="465" spans="4:60" x14ac:dyDescent="0.2">
      <c r="D465" s="3"/>
      <c r="E465" s="3"/>
      <c r="F465" s="3"/>
      <c r="AE465" s="3"/>
      <c r="AF465" s="3"/>
      <c r="BH465" s="3"/>
    </row>
    <row r="466" spans="4:60" x14ac:dyDescent="0.2">
      <c r="D466" s="3"/>
      <c r="E466" s="3"/>
      <c r="F466" s="3"/>
      <c r="AE466" s="3"/>
      <c r="AF466" s="3"/>
      <c r="BH466" s="3"/>
    </row>
    <row r="467" spans="4:60" x14ac:dyDescent="0.2">
      <c r="D467" s="3"/>
      <c r="E467" s="3"/>
      <c r="F467" s="3"/>
      <c r="AE467" s="3"/>
      <c r="AF467" s="3"/>
      <c r="BH467" s="3"/>
    </row>
    <row r="468" spans="4:60" x14ac:dyDescent="0.2">
      <c r="D468" s="3"/>
      <c r="E468" s="3"/>
      <c r="F468" s="3"/>
      <c r="AE468" s="3"/>
      <c r="AF468" s="3"/>
      <c r="BH468" s="3"/>
    </row>
    <row r="469" spans="4:60" x14ac:dyDescent="0.2">
      <c r="D469" s="3"/>
      <c r="E469" s="3"/>
      <c r="F469" s="3"/>
      <c r="AE469" s="3"/>
      <c r="AF469" s="3"/>
      <c r="BH469" s="3"/>
    </row>
    <row r="470" spans="4:60" x14ac:dyDescent="0.2">
      <c r="D470" s="3"/>
      <c r="E470" s="3"/>
      <c r="F470" s="3"/>
      <c r="AE470" s="3"/>
      <c r="AF470" s="3"/>
      <c r="BH470" s="3"/>
    </row>
    <row r="471" spans="4:60" x14ac:dyDescent="0.2">
      <c r="D471" s="3"/>
      <c r="E471" s="3"/>
      <c r="F471" s="3"/>
      <c r="AE471" s="3"/>
      <c r="AF471" s="3"/>
      <c r="BH471" s="3"/>
    </row>
    <row r="472" spans="4:60" x14ac:dyDescent="0.2">
      <c r="D472" s="3"/>
      <c r="E472" s="3"/>
      <c r="F472" s="3"/>
      <c r="AE472" s="3"/>
      <c r="AF472" s="3"/>
      <c r="BH472" s="3"/>
    </row>
    <row r="473" spans="4:60" x14ac:dyDescent="0.2">
      <c r="D473" s="3"/>
      <c r="E473" s="3"/>
      <c r="F473" s="3"/>
      <c r="AE473" s="3"/>
      <c r="AF473" s="3"/>
      <c r="BH473" s="3"/>
    </row>
    <row r="474" spans="4:60" x14ac:dyDescent="0.2">
      <c r="D474" s="3"/>
      <c r="E474" s="3"/>
      <c r="F474" s="3"/>
      <c r="AE474" s="3"/>
      <c r="AF474" s="3"/>
      <c r="BH474" s="3"/>
    </row>
    <row r="475" spans="4:60" x14ac:dyDescent="0.2">
      <c r="D475" s="3"/>
      <c r="E475" s="3"/>
      <c r="F475" s="3"/>
      <c r="AE475" s="3"/>
      <c r="AF475" s="3"/>
      <c r="BH475" s="3"/>
    </row>
    <row r="476" spans="4:60" x14ac:dyDescent="0.2">
      <c r="D476" s="3"/>
      <c r="E476" s="3"/>
      <c r="F476" s="3"/>
      <c r="AE476" s="3"/>
      <c r="AF476" s="3"/>
      <c r="BH476" s="3"/>
    </row>
    <row r="477" spans="4:60" x14ac:dyDescent="0.2">
      <c r="D477" s="3"/>
      <c r="E477" s="3"/>
      <c r="F477" s="3"/>
      <c r="AE477" s="3"/>
      <c r="AF477" s="3"/>
      <c r="BH477" s="3"/>
    </row>
    <row r="478" spans="4:60" x14ac:dyDescent="0.2">
      <c r="D478" s="3"/>
      <c r="E478" s="3"/>
      <c r="F478" s="3"/>
      <c r="AE478" s="3"/>
      <c r="AF478" s="3"/>
      <c r="BH478" s="3"/>
    </row>
    <row r="479" spans="4:60" x14ac:dyDescent="0.2">
      <c r="D479" s="3"/>
      <c r="E479" s="3"/>
      <c r="F479" s="3"/>
      <c r="AE479" s="3"/>
      <c r="AF479" s="3"/>
      <c r="BH479" s="3"/>
    </row>
    <row r="480" spans="4:60" x14ac:dyDescent="0.2">
      <c r="D480" s="3"/>
      <c r="E480" s="3"/>
      <c r="F480" s="3"/>
      <c r="AE480" s="3"/>
      <c r="AF480" s="3"/>
      <c r="BH480" s="3"/>
    </row>
    <row r="481" spans="4:60" x14ac:dyDescent="0.2">
      <c r="D481" s="3"/>
      <c r="E481" s="3"/>
      <c r="F481" s="3"/>
      <c r="AE481" s="3"/>
      <c r="AF481" s="3"/>
      <c r="BH481" s="3"/>
    </row>
    <row r="482" spans="4:60" x14ac:dyDescent="0.2">
      <c r="D482" s="3"/>
      <c r="E482" s="3"/>
      <c r="F482" s="3"/>
      <c r="AE482" s="3"/>
      <c r="AF482" s="3"/>
      <c r="BH482" s="3"/>
    </row>
    <row r="483" spans="4:60" x14ac:dyDescent="0.2">
      <c r="D483" s="3"/>
      <c r="E483" s="3"/>
      <c r="F483" s="3"/>
      <c r="AE483" s="3"/>
      <c r="AF483" s="3"/>
      <c r="BH483" s="3"/>
    </row>
    <row r="484" spans="4:60" x14ac:dyDescent="0.2">
      <c r="D484" s="3"/>
      <c r="E484" s="3"/>
      <c r="F484" s="3"/>
      <c r="AE484" s="3"/>
      <c r="AF484" s="3"/>
      <c r="BH484" s="3"/>
    </row>
    <row r="485" spans="4:60" x14ac:dyDescent="0.2">
      <c r="D485" s="3"/>
      <c r="E485" s="3"/>
      <c r="F485" s="3"/>
      <c r="AE485" s="3"/>
      <c r="AF485" s="3"/>
      <c r="BH485" s="3"/>
    </row>
    <row r="486" spans="4:60" x14ac:dyDescent="0.2">
      <c r="D486" s="3"/>
      <c r="E486" s="3"/>
      <c r="F486" s="3"/>
      <c r="AE486" s="3"/>
      <c r="AF486" s="3"/>
      <c r="BH486" s="3"/>
    </row>
    <row r="487" spans="4:60" x14ac:dyDescent="0.2">
      <c r="D487" s="3"/>
      <c r="E487" s="3"/>
      <c r="F487" s="3"/>
      <c r="AE487" s="3"/>
      <c r="AF487" s="3"/>
      <c r="BH487" s="3"/>
    </row>
    <row r="488" spans="4:60" x14ac:dyDescent="0.2">
      <c r="D488" s="3"/>
      <c r="E488" s="3"/>
      <c r="F488" s="3"/>
      <c r="AE488" s="3"/>
      <c r="AF488" s="3"/>
      <c r="BH488" s="3"/>
    </row>
    <row r="489" spans="4:60" x14ac:dyDescent="0.2">
      <c r="D489" s="3"/>
      <c r="E489" s="3"/>
      <c r="F489" s="3"/>
      <c r="AE489" s="3"/>
      <c r="AF489" s="3"/>
      <c r="BH489" s="3"/>
    </row>
    <row r="490" spans="4:60" x14ac:dyDescent="0.2">
      <c r="D490" s="3"/>
      <c r="E490" s="3"/>
      <c r="F490" s="3"/>
      <c r="AE490" s="3"/>
      <c r="AF490" s="3"/>
      <c r="BH490" s="3"/>
    </row>
    <row r="491" spans="4:60" x14ac:dyDescent="0.2">
      <c r="D491" s="3"/>
      <c r="E491" s="3"/>
      <c r="F491" s="3"/>
      <c r="AE491" s="3"/>
      <c r="AF491" s="3"/>
      <c r="BH491" s="3"/>
    </row>
    <row r="492" spans="4:60" x14ac:dyDescent="0.2">
      <c r="D492" s="3"/>
      <c r="E492" s="3"/>
      <c r="F492" s="3"/>
      <c r="AE492" s="3"/>
      <c r="AF492" s="3"/>
      <c r="BH492" s="3"/>
    </row>
    <row r="493" spans="4:60" x14ac:dyDescent="0.2">
      <c r="D493" s="3"/>
      <c r="E493" s="3"/>
      <c r="F493" s="3"/>
      <c r="AE493" s="3"/>
      <c r="AF493" s="3"/>
      <c r="BH493" s="3"/>
    </row>
    <row r="494" spans="4:60" x14ac:dyDescent="0.2">
      <c r="D494" s="3"/>
      <c r="E494" s="3"/>
      <c r="F494" s="3"/>
      <c r="AE494" s="3"/>
      <c r="AF494" s="3"/>
      <c r="BH494" s="3"/>
    </row>
    <row r="496" spans="4:60" x14ac:dyDescent="0.2">
      <c r="D496" s="3"/>
      <c r="E496" s="3"/>
      <c r="F496" s="3"/>
      <c r="AE496" s="3"/>
      <c r="AF496" s="3"/>
      <c r="BH496" s="3"/>
    </row>
    <row r="497" spans="4:60" x14ac:dyDescent="0.2">
      <c r="D497" s="3"/>
      <c r="E497" s="3"/>
      <c r="F497" s="3"/>
      <c r="AE497" s="3"/>
      <c r="AF497" s="3"/>
      <c r="BH497" s="3"/>
    </row>
    <row r="498" spans="4:60" x14ac:dyDescent="0.2">
      <c r="D498" s="3"/>
      <c r="E498" s="3"/>
      <c r="F498" s="3"/>
      <c r="AE498" s="3"/>
      <c r="AF498" s="3"/>
      <c r="BH498" s="3"/>
    </row>
    <row r="499" spans="4:60" x14ac:dyDescent="0.2">
      <c r="D499" s="3"/>
      <c r="E499" s="3"/>
      <c r="F499" s="3"/>
      <c r="AE499" s="3"/>
      <c r="AF499" s="3"/>
      <c r="BH499" s="3"/>
    </row>
    <row r="500" spans="4:60" x14ac:dyDescent="0.2">
      <c r="D500" s="3"/>
      <c r="E500" s="3"/>
      <c r="F500" s="3"/>
      <c r="AE500" s="3"/>
      <c r="AF500" s="3"/>
      <c r="BH500" s="3"/>
    </row>
    <row r="501" spans="4:60" x14ac:dyDescent="0.2">
      <c r="D501" s="3"/>
      <c r="E501" s="3"/>
      <c r="F501" s="3"/>
      <c r="AE501" s="3"/>
      <c r="AF501" s="3"/>
      <c r="BH501" s="3"/>
    </row>
    <row r="502" spans="4:60" x14ac:dyDescent="0.2">
      <c r="D502" s="3"/>
      <c r="E502" s="3"/>
      <c r="F502" s="3"/>
      <c r="AE502" s="3"/>
      <c r="AF502" s="3"/>
      <c r="BH502" s="3"/>
    </row>
    <row r="503" spans="4:60" x14ac:dyDescent="0.2">
      <c r="D503" s="3"/>
      <c r="E503" s="3"/>
      <c r="F503" s="3"/>
      <c r="AE503" s="3"/>
      <c r="AF503" s="3"/>
      <c r="BH503" s="3"/>
    </row>
    <row r="504" spans="4:60" x14ac:dyDescent="0.2">
      <c r="D504" s="3"/>
      <c r="E504" s="3"/>
      <c r="F504" s="3"/>
      <c r="AE504" s="3"/>
      <c r="AF504" s="3"/>
      <c r="BH504" s="3"/>
    </row>
    <row r="505" spans="4:60" x14ac:dyDescent="0.2">
      <c r="D505" s="3"/>
      <c r="E505" s="3"/>
      <c r="F505" s="3"/>
      <c r="AE505" s="3"/>
      <c r="AF505" s="3"/>
      <c r="BH505" s="3"/>
    </row>
    <row r="506" spans="4:60" x14ac:dyDescent="0.2">
      <c r="D506" s="3"/>
      <c r="E506" s="3"/>
      <c r="F506" s="3"/>
      <c r="AE506" s="3"/>
      <c r="AF506" s="3"/>
      <c r="BH506" s="3"/>
    </row>
    <row r="507" spans="4:60" x14ac:dyDescent="0.2">
      <c r="D507" s="3"/>
      <c r="E507" s="3"/>
      <c r="F507" s="3"/>
      <c r="AE507" s="3"/>
      <c r="AF507" s="3"/>
      <c r="BH507" s="3"/>
    </row>
    <row r="508" spans="4:60" x14ac:dyDescent="0.2">
      <c r="D508" s="3"/>
      <c r="E508" s="3"/>
      <c r="F508" s="3"/>
      <c r="AE508" s="3"/>
      <c r="AF508" s="3"/>
      <c r="BH508" s="3"/>
    </row>
    <row r="509" spans="4:60" x14ac:dyDescent="0.2">
      <c r="D509" s="3"/>
      <c r="E509" s="3"/>
      <c r="F509" s="3"/>
      <c r="AE509" s="3"/>
      <c r="AF509" s="3"/>
      <c r="BH509" s="3"/>
    </row>
    <row r="510" spans="4:60" x14ac:dyDescent="0.2">
      <c r="D510" s="3"/>
      <c r="E510" s="3"/>
      <c r="F510" s="3"/>
      <c r="AE510" s="3"/>
      <c r="AF510" s="3"/>
      <c r="BH510" s="3"/>
    </row>
    <row r="511" spans="4:60" x14ac:dyDescent="0.2">
      <c r="D511" s="3"/>
      <c r="E511" s="3"/>
      <c r="F511" s="3"/>
      <c r="AE511" s="3"/>
      <c r="AF511" s="3"/>
      <c r="BH511" s="3"/>
    </row>
    <row r="512" spans="4:60" x14ac:dyDescent="0.2">
      <c r="D512" s="3"/>
      <c r="E512" s="3"/>
      <c r="F512" s="3"/>
      <c r="AE512" s="3"/>
      <c r="AF512" s="3"/>
      <c r="BH512" s="3"/>
    </row>
    <row r="513" spans="4:60" x14ac:dyDescent="0.2">
      <c r="D513" s="3"/>
      <c r="E513" s="3"/>
      <c r="F513" s="3"/>
      <c r="AE513" s="3"/>
      <c r="AF513" s="3"/>
      <c r="BH513" s="3"/>
    </row>
    <row r="514" spans="4:60" x14ac:dyDescent="0.2">
      <c r="D514" s="3"/>
      <c r="E514" s="3"/>
      <c r="F514" s="3"/>
      <c r="AE514" s="3"/>
      <c r="AF514" s="3"/>
      <c r="BH514" s="3"/>
    </row>
    <row r="515" spans="4:60" x14ac:dyDescent="0.2">
      <c r="D515" s="3"/>
      <c r="E515" s="3"/>
      <c r="F515" s="3"/>
      <c r="AE515" s="3"/>
      <c r="AF515" s="3"/>
      <c r="BH515" s="3"/>
    </row>
    <row r="516" spans="4:60" x14ac:dyDescent="0.2">
      <c r="D516" s="3"/>
      <c r="E516" s="3"/>
      <c r="F516" s="3"/>
      <c r="AE516" s="3"/>
      <c r="AF516" s="3"/>
      <c r="BH516" s="3"/>
    </row>
    <row r="517" spans="4:60" x14ac:dyDescent="0.2">
      <c r="D517" s="3"/>
      <c r="E517" s="3"/>
      <c r="F517" s="3"/>
      <c r="AE517" s="3"/>
      <c r="AF517" s="3"/>
      <c r="BH517" s="3"/>
    </row>
    <row r="518" spans="4:60" x14ac:dyDescent="0.2">
      <c r="D518" s="3"/>
      <c r="E518" s="3"/>
      <c r="F518" s="3"/>
      <c r="AE518" s="3"/>
      <c r="AF518" s="3"/>
      <c r="BH518" s="3"/>
    </row>
    <row r="519" spans="4:60" x14ac:dyDescent="0.2">
      <c r="D519" s="3"/>
      <c r="E519" s="3"/>
      <c r="F519" s="3"/>
      <c r="AE519" s="3"/>
      <c r="AF519" s="3"/>
      <c r="BH519" s="3"/>
    </row>
    <row r="520" spans="4:60" x14ac:dyDescent="0.2">
      <c r="D520" s="3"/>
      <c r="E520" s="3"/>
      <c r="F520" s="3"/>
      <c r="AE520" s="3"/>
      <c r="AF520" s="3"/>
      <c r="BH520" s="3"/>
    </row>
    <row r="521" spans="4:60" x14ac:dyDescent="0.2">
      <c r="D521" s="3"/>
      <c r="E521" s="3"/>
      <c r="F521" s="3"/>
      <c r="AE521" s="3"/>
      <c r="AF521" s="3"/>
      <c r="BH521" s="3"/>
    </row>
    <row r="522" spans="4:60" x14ac:dyDescent="0.2">
      <c r="D522" s="3"/>
      <c r="E522" s="3"/>
      <c r="F522" s="3"/>
      <c r="AE522" s="3"/>
      <c r="AF522" s="3"/>
      <c r="BH522" s="3"/>
    </row>
    <row r="523" spans="4:60" x14ac:dyDescent="0.2">
      <c r="D523" s="3"/>
      <c r="E523" s="3"/>
      <c r="F523" s="3"/>
      <c r="AE523" s="3"/>
      <c r="AF523" s="3"/>
      <c r="BH523" s="3"/>
    </row>
    <row r="524" spans="4:60" x14ac:dyDescent="0.2">
      <c r="D524" s="3"/>
      <c r="E524" s="3"/>
      <c r="F524" s="3"/>
      <c r="AE524" s="3"/>
      <c r="AF524" s="3"/>
      <c r="BH524" s="3"/>
    </row>
    <row r="525" spans="4:60" x14ac:dyDescent="0.2">
      <c r="D525" s="3"/>
      <c r="E525" s="3"/>
      <c r="F525" s="3"/>
      <c r="AE525" s="3"/>
      <c r="AF525" s="3"/>
      <c r="BH525" s="3"/>
    </row>
    <row r="526" spans="4:60" x14ac:dyDescent="0.2">
      <c r="D526" s="3"/>
      <c r="E526" s="3"/>
      <c r="F526" s="3"/>
      <c r="AE526" s="3"/>
      <c r="AF526" s="3"/>
      <c r="BH526" s="3"/>
    </row>
    <row r="527" spans="4:60" x14ac:dyDescent="0.2">
      <c r="D527" s="3"/>
      <c r="E527" s="3"/>
      <c r="F527" s="3"/>
      <c r="AE527" s="3"/>
      <c r="AF527" s="3"/>
      <c r="BH527" s="3"/>
    </row>
    <row r="528" spans="4:60" x14ac:dyDescent="0.2">
      <c r="D528" s="3"/>
      <c r="E528" s="3"/>
      <c r="F528" s="3"/>
      <c r="AE528" s="3"/>
      <c r="AF528" s="3"/>
      <c r="BH528" s="3"/>
    </row>
    <row r="529" spans="4:60" x14ac:dyDescent="0.2">
      <c r="D529" s="3"/>
      <c r="E529" s="3"/>
      <c r="F529" s="3"/>
      <c r="AE529" s="3"/>
      <c r="AF529" s="3"/>
      <c r="BH529" s="3"/>
    </row>
    <row r="530" spans="4:60" x14ac:dyDescent="0.2">
      <c r="D530" s="3"/>
      <c r="E530" s="3"/>
      <c r="F530" s="3"/>
      <c r="AE530" s="3"/>
      <c r="AF530" s="3"/>
      <c r="BH530" s="3"/>
    </row>
    <row r="531" spans="4:60" x14ac:dyDescent="0.2">
      <c r="D531" s="3"/>
      <c r="E531" s="3"/>
      <c r="F531" s="3"/>
      <c r="AE531" s="3"/>
      <c r="AF531" s="3"/>
      <c r="BH531" s="3"/>
    </row>
    <row r="532" spans="4:60" x14ac:dyDescent="0.2">
      <c r="D532" s="3"/>
      <c r="E532" s="3"/>
      <c r="F532" s="3"/>
      <c r="AE532" s="3"/>
      <c r="AF532" s="3"/>
      <c r="BH532" s="3"/>
    </row>
    <row r="533" spans="4:60" x14ac:dyDescent="0.2">
      <c r="D533" s="3"/>
      <c r="E533" s="3"/>
      <c r="F533" s="3"/>
      <c r="AE533" s="3"/>
      <c r="AF533" s="3"/>
      <c r="BH533" s="3"/>
    </row>
    <row r="534" spans="4:60" x14ac:dyDescent="0.2">
      <c r="D534" s="3"/>
      <c r="E534" s="3"/>
      <c r="F534" s="3"/>
      <c r="AE534" s="3"/>
      <c r="AF534" s="3"/>
      <c r="BH534" s="3"/>
    </row>
    <row r="535" spans="4:60" x14ac:dyDescent="0.2">
      <c r="D535" s="3"/>
      <c r="E535" s="3"/>
      <c r="F535" s="3"/>
      <c r="AE535" s="3"/>
      <c r="AF535" s="3"/>
      <c r="BH535" s="3"/>
    </row>
    <row r="536" spans="4:60" x14ac:dyDescent="0.2">
      <c r="D536" s="3"/>
      <c r="E536" s="3"/>
      <c r="F536" s="3"/>
      <c r="AE536" s="3"/>
      <c r="AF536" s="3"/>
      <c r="BH536" s="3"/>
    </row>
    <row r="538" spans="4:60" x14ac:dyDescent="0.2">
      <c r="D538" s="3"/>
      <c r="E538" s="3"/>
      <c r="F538" s="3"/>
      <c r="AE538" s="3"/>
      <c r="AF538" s="3"/>
      <c r="BH538" s="3"/>
    </row>
    <row r="539" spans="4:60" x14ac:dyDescent="0.2">
      <c r="D539" s="3"/>
      <c r="E539" s="3"/>
      <c r="F539" s="3"/>
      <c r="AE539" s="3"/>
      <c r="AF539" s="3"/>
      <c r="BH539" s="3"/>
    </row>
    <row r="540" spans="4:60" x14ac:dyDescent="0.2">
      <c r="D540" s="3"/>
      <c r="E540" s="3"/>
      <c r="F540" s="3"/>
      <c r="AE540" s="3"/>
      <c r="AF540" s="3"/>
      <c r="BH540" s="3"/>
    </row>
    <row r="541" spans="4:60" x14ac:dyDescent="0.2">
      <c r="D541" s="3"/>
      <c r="E541" s="3"/>
      <c r="F541" s="3"/>
      <c r="AE541" s="3"/>
      <c r="AF541" s="3"/>
      <c r="BH541" s="3"/>
    </row>
    <row r="542" spans="4:60" x14ac:dyDescent="0.2">
      <c r="D542" s="3"/>
      <c r="E542" s="3"/>
      <c r="F542" s="3"/>
      <c r="AE542" s="3"/>
      <c r="AF542" s="3"/>
      <c r="BH542" s="3"/>
    </row>
    <row r="543" spans="4:60" x14ac:dyDescent="0.2">
      <c r="D543" s="3"/>
      <c r="E543" s="3"/>
      <c r="F543" s="3"/>
      <c r="AE543" s="3"/>
      <c r="AF543" s="3"/>
      <c r="BH543" s="3"/>
    </row>
    <row r="544" spans="4:60" x14ac:dyDescent="0.2">
      <c r="D544" s="3"/>
      <c r="E544" s="3"/>
      <c r="F544" s="3"/>
      <c r="AE544" s="3"/>
      <c r="AF544" s="3"/>
      <c r="BH544" s="3"/>
    </row>
    <row r="545" spans="4:60" x14ac:dyDescent="0.2">
      <c r="D545" s="3"/>
      <c r="E545" s="3"/>
      <c r="F545" s="3"/>
      <c r="AE545" s="3"/>
      <c r="AF545" s="3"/>
      <c r="BH545" s="3"/>
    </row>
    <row r="546" spans="4:60" x14ac:dyDescent="0.2">
      <c r="D546" s="3"/>
      <c r="E546" s="3"/>
      <c r="F546" s="3"/>
      <c r="AE546" s="3"/>
      <c r="AF546" s="3"/>
      <c r="BH546" s="3"/>
    </row>
    <row r="547" spans="4:60" x14ac:dyDescent="0.2">
      <c r="D547" s="3"/>
      <c r="E547" s="3"/>
      <c r="F547" s="3"/>
      <c r="AE547" s="3"/>
      <c r="AF547" s="3"/>
      <c r="BH547" s="3"/>
    </row>
    <row r="548" spans="4:60" x14ac:dyDescent="0.2">
      <c r="D548" s="3"/>
      <c r="E548" s="3"/>
      <c r="F548" s="3"/>
      <c r="AE548" s="3"/>
      <c r="AF548" s="3"/>
      <c r="BH548" s="3"/>
    </row>
    <row r="549" spans="4:60" x14ac:dyDescent="0.2">
      <c r="D549" s="3"/>
      <c r="E549" s="3"/>
      <c r="F549" s="3"/>
      <c r="AE549" s="3"/>
      <c r="AF549" s="3"/>
      <c r="BH549" s="3"/>
    </row>
    <row r="550" spans="4:60" x14ac:dyDescent="0.2">
      <c r="D550" s="3"/>
      <c r="E550" s="3"/>
      <c r="F550" s="3"/>
      <c r="AE550" s="3"/>
      <c r="AF550" s="3"/>
      <c r="BH550" s="3"/>
    </row>
    <row r="551" spans="4:60" x14ac:dyDescent="0.2">
      <c r="D551" s="3"/>
      <c r="E551" s="3"/>
      <c r="F551" s="3"/>
      <c r="AE551" s="3"/>
      <c r="AF551" s="3"/>
      <c r="BH551" s="3"/>
    </row>
    <row r="552" spans="4:60" x14ac:dyDescent="0.2">
      <c r="D552" s="3"/>
      <c r="E552" s="3"/>
      <c r="F552" s="3"/>
      <c r="AE552" s="3"/>
      <c r="AF552" s="3"/>
      <c r="BH552" s="3"/>
    </row>
    <row r="553" spans="4:60" x14ac:dyDescent="0.2">
      <c r="D553" s="3"/>
      <c r="E553" s="3"/>
      <c r="F553" s="3"/>
      <c r="AE553" s="3"/>
      <c r="AF553" s="3"/>
      <c r="BH553" s="3"/>
    </row>
    <row r="554" spans="4:60" x14ac:dyDescent="0.2">
      <c r="D554" s="3"/>
      <c r="E554" s="3"/>
      <c r="F554" s="3"/>
      <c r="AE554" s="3"/>
      <c r="AF554" s="3"/>
      <c r="BH554" s="3"/>
    </row>
    <row r="555" spans="4:60" x14ac:dyDescent="0.2">
      <c r="D555" s="3"/>
      <c r="E555" s="3"/>
      <c r="F555" s="3"/>
      <c r="AE555" s="3"/>
      <c r="AF555" s="3"/>
      <c r="BH555" s="3"/>
    </row>
    <row r="556" spans="4:60" x14ac:dyDescent="0.2">
      <c r="D556" s="3"/>
      <c r="E556" s="3"/>
      <c r="F556" s="3"/>
      <c r="AE556" s="3"/>
      <c r="AF556" s="3"/>
      <c r="BH556" s="3"/>
    </row>
    <row r="557" spans="4:60" x14ac:dyDescent="0.2">
      <c r="D557" s="3"/>
      <c r="E557" s="3"/>
      <c r="F557" s="3"/>
      <c r="AE557" s="3"/>
      <c r="AF557" s="3"/>
      <c r="BH557" s="3"/>
    </row>
    <row r="558" spans="4:60" x14ac:dyDescent="0.2">
      <c r="D558" s="3"/>
      <c r="E558" s="3"/>
      <c r="F558" s="3"/>
      <c r="AE558" s="3"/>
      <c r="AF558" s="3"/>
      <c r="BH558" s="3"/>
    </row>
    <row r="559" spans="4:60" x14ac:dyDescent="0.2">
      <c r="D559" s="3"/>
      <c r="E559" s="3"/>
      <c r="F559" s="3"/>
      <c r="AE559" s="3"/>
      <c r="AF559" s="3"/>
      <c r="BH559" s="3"/>
    </row>
    <row r="560" spans="4:60" x14ac:dyDescent="0.2">
      <c r="D560" s="3"/>
      <c r="E560" s="3"/>
      <c r="F560" s="3"/>
      <c r="AE560" s="3"/>
      <c r="AF560" s="3"/>
      <c r="BH560" s="3"/>
    </row>
    <row r="561" spans="4:60" x14ac:dyDescent="0.2">
      <c r="D561" s="3"/>
      <c r="E561" s="3"/>
      <c r="F561" s="3"/>
      <c r="AE561" s="3"/>
      <c r="AF561" s="3"/>
      <c r="BH561" s="3"/>
    </row>
    <row r="562" spans="4:60" x14ac:dyDescent="0.2">
      <c r="D562" s="3"/>
      <c r="E562" s="3"/>
      <c r="F562" s="3"/>
      <c r="AE562" s="3"/>
      <c r="AF562" s="3"/>
      <c r="BH562" s="3"/>
    </row>
    <row r="563" spans="4:60" x14ac:dyDescent="0.2">
      <c r="D563" s="3"/>
      <c r="E563" s="3"/>
      <c r="F563" s="3"/>
      <c r="AE563" s="3"/>
      <c r="AF563" s="3"/>
      <c r="BH563" s="3"/>
    </row>
    <row r="564" spans="4:60" x14ac:dyDescent="0.2">
      <c r="D564" s="3"/>
      <c r="E564" s="3"/>
      <c r="F564" s="3"/>
      <c r="AE564" s="3"/>
      <c r="AF564" s="3"/>
      <c r="BH564" s="3"/>
    </row>
    <row r="565" spans="4:60" x14ac:dyDescent="0.2">
      <c r="D565" s="3"/>
      <c r="E565" s="3"/>
      <c r="F565" s="3"/>
      <c r="AE565" s="3"/>
      <c r="AF565" s="3"/>
      <c r="BH565" s="3"/>
    </row>
    <row r="566" spans="4:60" x14ac:dyDescent="0.2">
      <c r="D566" s="3"/>
      <c r="E566" s="3"/>
      <c r="F566" s="3"/>
      <c r="AE566" s="3"/>
      <c r="AF566" s="3"/>
      <c r="BH566" s="3"/>
    </row>
    <row r="567" spans="4:60" x14ac:dyDescent="0.2">
      <c r="D567" s="3"/>
      <c r="E567" s="3"/>
      <c r="F567" s="3"/>
      <c r="AE567" s="3"/>
      <c r="AF567" s="3"/>
      <c r="BH567" s="3"/>
    </row>
    <row r="568" spans="4:60" x14ac:dyDescent="0.2">
      <c r="D568" s="3"/>
      <c r="E568" s="3"/>
      <c r="F568" s="3"/>
      <c r="AE568" s="3"/>
      <c r="AF568" s="3"/>
      <c r="BH568" s="3"/>
    </row>
    <row r="569" spans="4:60" x14ac:dyDescent="0.2">
      <c r="D569" s="3"/>
      <c r="E569" s="3"/>
      <c r="F569" s="3"/>
      <c r="AE569" s="3"/>
      <c r="AF569" s="3"/>
      <c r="BH569" s="3"/>
    </row>
    <row r="570" spans="4:60" x14ac:dyDescent="0.2">
      <c r="D570" s="3"/>
      <c r="E570" s="3"/>
      <c r="F570" s="3"/>
      <c r="AE570" s="3"/>
      <c r="AF570" s="3"/>
      <c r="BH570" s="3"/>
    </row>
    <row r="571" spans="4:60" x14ac:dyDescent="0.2">
      <c r="D571" s="3"/>
      <c r="E571" s="3"/>
      <c r="F571" s="3"/>
      <c r="AE571" s="3"/>
      <c r="AF571" s="3"/>
      <c r="BH571" s="3"/>
    </row>
    <row r="572" spans="4:60" x14ac:dyDescent="0.2">
      <c r="D572" s="3"/>
      <c r="E572" s="3"/>
      <c r="F572" s="3"/>
      <c r="AE572" s="3"/>
      <c r="AF572" s="3"/>
      <c r="BH572" s="3"/>
    </row>
    <row r="573" spans="4:60" x14ac:dyDescent="0.2">
      <c r="D573" s="3"/>
      <c r="E573" s="3"/>
      <c r="F573" s="3"/>
      <c r="AE573" s="3"/>
      <c r="AF573" s="3"/>
      <c r="BH573" s="3"/>
    </row>
    <row r="574" spans="4:60" x14ac:dyDescent="0.2">
      <c r="D574" s="3"/>
      <c r="E574" s="3"/>
      <c r="F574" s="3"/>
      <c r="AE574" s="3"/>
      <c r="AF574" s="3"/>
      <c r="BH574" s="3"/>
    </row>
    <row r="575" spans="4:60" x14ac:dyDescent="0.2">
      <c r="D575" s="3"/>
      <c r="E575" s="3"/>
      <c r="F575" s="3"/>
      <c r="AE575" s="3"/>
      <c r="AF575" s="3"/>
      <c r="BH575" s="3"/>
    </row>
    <row r="576" spans="4:60" x14ac:dyDescent="0.2">
      <c r="D576" s="3"/>
      <c r="E576" s="3"/>
      <c r="F576" s="3"/>
      <c r="AE576" s="3"/>
      <c r="AF576" s="3"/>
      <c r="BH576" s="3"/>
    </row>
    <row r="577" spans="4:60" x14ac:dyDescent="0.2">
      <c r="D577" s="3"/>
      <c r="E577" s="3"/>
      <c r="F577" s="3"/>
      <c r="AE577" s="3"/>
      <c r="AF577" s="3"/>
      <c r="BH577" s="3"/>
    </row>
    <row r="578" spans="4:60" x14ac:dyDescent="0.2">
      <c r="D578" s="3"/>
      <c r="E578" s="3"/>
      <c r="F578" s="3"/>
      <c r="AE578" s="3"/>
      <c r="AF578" s="3"/>
      <c r="BH578" s="3"/>
    </row>
    <row r="579" spans="4:60" x14ac:dyDescent="0.2">
      <c r="D579" s="3"/>
      <c r="E579" s="3"/>
      <c r="F579" s="3"/>
      <c r="AE579" s="3"/>
      <c r="AF579" s="3"/>
      <c r="BH579" s="3"/>
    </row>
    <row r="580" spans="4:60" x14ac:dyDescent="0.2">
      <c r="D580" s="3"/>
      <c r="E580" s="3"/>
      <c r="F580" s="3"/>
      <c r="AE580" s="3"/>
      <c r="AF580" s="3"/>
      <c r="BH580" s="3"/>
    </row>
    <row r="581" spans="4:60" x14ac:dyDescent="0.2">
      <c r="D581" s="3"/>
      <c r="E581" s="3"/>
      <c r="F581" s="3"/>
      <c r="AE581" s="3"/>
      <c r="AF581" s="3"/>
      <c r="BH581" s="3"/>
    </row>
    <row r="582" spans="4:60" x14ac:dyDescent="0.2">
      <c r="D582" s="3"/>
      <c r="E582" s="3"/>
      <c r="F582" s="3"/>
      <c r="AE582" s="3"/>
      <c r="AF582" s="3"/>
      <c r="BH582" s="3"/>
    </row>
    <row r="583" spans="4:60" x14ac:dyDescent="0.2">
      <c r="D583" s="3"/>
      <c r="E583" s="3"/>
      <c r="F583" s="3"/>
      <c r="AE583" s="3"/>
      <c r="AF583" s="3"/>
      <c r="BH583" s="3"/>
    </row>
    <row r="584" spans="4:60" x14ac:dyDescent="0.2">
      <c r="D584" s="3"/>
      <c r="E584" s="3"/>
      <c r="F584" s="3"/>
      <c r="AE584" s="3"/>
      <c r="AF584" s="3"/>
      <c r="BH584" s="3"/>
    </row>
    <row r="585" spans="4:60" x14ac:dyDescent="0.2">
      <c r="D585" s="3"/>
      <c r="E585" s="3"/>
      <c r="F585" s="3"/>
      <c r="AE585" s="3"/>
      <c r="AF585" s="3"/>
      <c r="BH585" s="3"/>
    </row>
    <row r="586" spans="4:60" x14ac:dyDescent="0.2">
      <c r="D586" s="3"/>
      <c r="E586" s="3"/>
      <c r="F586" s="3"/>
      <c r="AE586" s="3"/>
      <c r="AF586" s="3"/>
      <c r="BH586" s="3"/>
    </row>
    <row r="587" spans="4:60" x14ac:dyDescent="0.2">
      <c r="D587" s="3"/>
      <c r="E587" s="3"/>
      <c r="F587" s="3"/>
      <c r="AE587" s="3"/>
      <c r="AF587" s="3"/>
      <c r="BH587" s="3"/>
    </row>
    <row r="588" spans="4:60" x14ac:dyDescent="0.2">
      <c r="D588" s="3"/>
      <c r="E588" s="3"/>
      <c r="F588" s="3"/>
      <c r="AE588" s="3"/>
      <c r="AF588" s="3"/>
      <c r="BH588" s="3"/>
    </row>
    <row r="589" spans="4:60" x14ac:dyDescent="0.2">
      <c r="D589" s="3"/>
      <c r="E589" s="3"/>
      <c r="F589" s="3"/>
      <c r="AE589" s="3"/>
      <c r="AF589" s="3"/>
      <c r="BH589" s="3"/>
    </row>
    <row r="590" spans="4:60" x14ac:dyDescent="0.2">
      <c r="D590" s="3"/>
      <c r="E590" s="3"/>
      <c r="F590" s="3"/>
      <c r="AE590" s="3"/>
      <c r="AF590" s="3"/>
      <c r="BH590" s="3"/>
    </row>
    <row r="591" spans="4:60" x14ac:dyDescent="0.2">
      <c r="D591" s="3"/>
      <c r="E591" s="3"/>
      <c r="F591" s="3"/>
      <c r="AE591" s="3"/>
      <c r="AF591" s="3"/>
      <c r="BH591" s="3"/>
    </row>
    <row r="592" spans="4:60" x14ac:dyDescent="0.2">
      <c r="D592" s="3"/>
      <c r="E592" s="3"/>
      <c r="F592" s="3"/>
      <c r="AE592" s="3"/>
      <c r="AF592" s="3"/>
      <c r="BH592" s="3"/>
    </row>
    <row r="593" spans="4:60" x14ac:dyDescent="0.2">
      <c r="D593" s="3"/>
      <c r="E593" s="3"/>
      <c r="F593" s="3"/>
      <c r="AE593" s="3"/>
      <c r="AF593" s="3"/>
      <c r="BH593" s="3"/>
    </row>
    <row r="594" spans="4:60" x14ac:dyDescent="0.2">
      <c r="D594" s="3"/>
      <c r="E594" s="3"/>
      <c r="F594" s="3"/>
      <c r="AE594" s="3"/>
      <c r="AF594" s="3"/>
      <c r="BH594" s="3"/>
    </row>
    <row r="595" spans="4:60" x14ac:dyDescent="0.2">
      <c r="D595" s="3"/>
      <c r="E595" s="3"/>
      <c r="F595" s="3"/>
      <c r="AE595" s="3"/>
      <c r="AF595" s="3"/>
      <c r="BH595" s="3"/>
    </row>
    <row r="596" spans="4:60" x14ac:dyDescent="0.2">
      <c r="D596" s="3"/>
      <c r="E596" s="3"/>
      <c r="F596" s="3"/>
      <c r="AE596" s="3"/>
      <c r="AF596" s="3"/>
      <c r="BH596" s="3"/>
    </row>
    <row r="597" spans="4:60" x14ac:dyDescent="0.2">
      <c r="D597" s="3"/>
      <c r="E597" s="3"/>
      <c r="F597" s="3"/>
      <c r="AE597" s="3"/>
      <c r="AF597" s="3"/>
      <c r="BH597" s="3"/>
    </row>
    <row r="598" spans="4:60" x14ac:dyDescent="0.2">
      <c r="D598" s="3"/>
      <c r="E598" s="3"/>
      <c r="F598" s="3"/>
      <c r="AE598" s="3"/>
      <c r="AF598" s="3"/>
      <c r="BH598" s="3"/>
    </row>
    <row r="599" spans="4:60" x14ac:dyDescent="0.2">
      <c r="D599" s="3"/>
      <c r="E599" s="3"/>
      <c r="F599" s="3"/>
      <c r="AE599" s="3"/>
      <c r="AF599" s="3"/>
      <c r="BH599" s="3"/>
    </row>
    <row r="600" spans="4:60" x14ac:dyDescent="0.2">
      <c r="D600" s="3"/>
      <c r="E600" s="3"/>
      <c r="F600" s="3"/>
      <c r="AE600" s="3"/>
      <c r="AF600" s="3"/>
      <c r="BH600" s="3"/>
    </row>
    <row r="601" spans="4:60" x14ac:dyDescent="0.2">
      <c r="D601" s="3"/>
      <c r="E601" s="3"/>
      <c r="F601" s="3"/>
      <c r="AE601" s="3"/>
      <c r="AF601" s="3"/>
      <c r="BH601" s="3"/>
    </row>
    <row r="602" spans="4:60" x14ac:dyDescent="0.2">
      <c r="D602" s="3"/>
      <c r="E602" s="3"/>
      <c r="F602" s="3"/>
      <c r="AE602" s="3"/>
      <c r="AF602" s="3"/>
      <c r="BH602" s="3"/>
    </row>
    <row r="603" spans="4:60" x14ac:dyDescent="0.2">
      <c r="D603" s="3"/>
      <c r="E603" s="3"/>
      <c r="F603" s="3"/>
      <c r="AE603" s="3"/>
      <c r="AF603" s="3"/>
      <c r="BH603" s="3"/>
    </row>
    <row r="604" spans="4:60" x14ac:dyDescent="0.2">
      <c r="D604" s="3"/>
      <c r="E604" s="3"/>
      <c r="F604" s="3"/>
      <c r="AE604" s="3"/>
      <c r="AF604" s="3"/>
      <c r="BH604" s="3"/>
    </row>
    <row r="605" spans="4:60" x14ac:dyDescent="0.2">
      <c r="D605" s="3"/>
      <c r="E605" s="3"/>
      <c r="F605" s="3"/>
      <c r="AE605" s="3"/>
      <c r="AF605" s="3"/>
      <c r="BH605" s="3"/>
    </row>
    <row r="606" spans="4:60" x14ac:dyDescent="0.2">
      <c r="D606" s="3"/>
      <c r="E606" s="3"/>
      <c r="F606" s="3"/>
      <c r="AE606" s="3"/>
      <c r="AF606" s="3"/>
      <c r="BH606" s="3"/>
    </row>
    <row r="607" spans="4:60" x14ac:dyDescent="0.2">
      <c r="D607" s="3"/>
      <c r="E607" s="3"/>
      <c r="F607" s="3"/>
      <c r="AE607" s="3"/>
      <c r="AF607" s="3"/>
      <c r="BH607" s="3"/>
    </row>
    <row r="608" spans="4:60" x14ac:dyDescent="0.2">
      <c r="D608" s="3"/>
      <c r="E608" s="3"/>
      <c r="F608" s="3"/>
      <c r="AE608" s="3"/>
      <c r="AF608" s="3"/>
      <c r="BH608" s="3"/>
    </row>
    <row r="609" spans="4:60" x14ac:dyDescent="0.2">
      <c r="D609" s="3"/>
      <c r="E609" s="3"/>
      <c r="F609" s="3"/>
      <c r="AE609" s="3"/>
      <c r="AF609" s="3"/>
      <c r="BH609" s="3"/>
    </row>
    <row r="610" spans="4:60" x14ac:dyDescent="0.2">
      <c r="D610" s="3"/>
      <c r="E610" s="3"/>
      <c r="F610" s="3"/>
      <c r="AE610" s="3"/>
      <c r="AF610" s="3"/>
      <c r="BH610" s="3"/>
    </row>
    <row r="612" spans="4:60" x14ac:dyDescent="0.2">
      <c r="D612" s="3"/>
      <c r="E612" s="3"/>
      <c r="F612" s="3"/>
      <c r="AE612" s="3"/>
      <c r="AF612" s="3"/>
      <c r="BH612" s="3"/>
    </row>
    <row r="613" spans="4:60" x14ac:dyDescent="0.2">
      <c r="D613" s="3"/>
      <c r="E613" s="3"/>
      <c r="F613" s="3"/>
      <c r="AE613" s="3"/>
      <c r="AF613" s="3"/>
      <c r="BH613" s="3"/>
    </row>
    <row r="614" spans="4:60" x14ac:dyDescent="0.2">
      <c r="D614" s="3"/>
      <c r="E614" s="3"/>
      <c r="F614" s="3"/>
      <c r="AE614" s="3"/>
      <c r="AF614" s="3"/>
      <c r="BH614" s="3"/>
    </row>
    <row r="615" spans="4:60" x14ac:dyDescent="0.2">
      <c r="D615" s="3"/>
      <c r="E615" s="3"/>
      <c r="F615" s="3"/>
      <c r="AE615" s="3"/>
      <c r="AF615" s="3"/>
      <c r="BH615" s="3"/>
    </row>
    <row r="616" spans="4:60" x14ac:dyDescent="0.2">
      <c r="D616" s="3"/>
      <c r="E616" s="3"/>
      <c r="F616" s="3"/>
      <c r="AE616" s="3"/>
      <c r="AF616" s="3"/>
      <c r="BH616" s="3"/>
    </row>
    <row r="617" spans="4:60" x14ac:dyDescent="0.2">
      <c r="D617" s="3"/>
      <c r="E617" s="3"/>
      <c r="F617" s="3"/>
      <c r="AE617" s="3"/>
      <c r="AF617" s="3"/>
      <c r="BH617" s="3"/>
    </row>
    <row r="618" spans="4:60" x14ac:dyDescent="0.2">
      <c r="D618" s="3"/>
      <c r="E618" s="3"/>
      <c r="F618" s="3"/>
      <c r="AE618" s="3"/>
      <c r="AF618" s="3"/>
      <c r="BH618" s="3"/>
    </row>
    <row r="619" spans="4:60" x14ac:dyDescent="0.2">
      <c r="D619" s="3"/>
      <c r="E619" s="3"/>
      <c r="F619" s="3"/>
      <c r="AE619" s="3"/>
      <c r="AF619" s="3"/>
      <c r="BH619" s="3"/>
    </row>
    <row r="620" spans="4:60" x14ac:dyDescent="0.2">
      <c r="D620" s="3"/>
      <c r="E620" s="3"/>
      <c r="F620" s="3"/>
      <c r="AE620" s="3"/>
      <c r="AF620" s="3"/>
      <c r="BH620" s="3"/>
    </row>
    <row r="621" spans="4:60" x14ac:dyDescent="0.2">
      <c r="D621" s="3"/>
      <c r="E621" s="3"/>
      <c r="F621" s="3"/>
      <c r="AE621" s="3"/>
      <c r="AF621" s="3"/>
      <c r="BH621" s="3"/>
    </row>
    <row r="622" spans="4:60" x14ac:dyDescent="0.2">
      <c r="D622" s="3"/>
      <c r="E622" s="3"/>
      <c r="F622" s="3"/>
      <c r="AE622" s="3"/>
      <c r="AF622" s="3"/>
      <c r="BH622" s="3"/>
    </row>
    <row r="623" spans="4:60" x14ac:dyDescent="0.2">
      <c r="D623" s="3"/>
      <c r="E623" s="3"/>
      <c r="F623" s="3"/>
      <c r="AE623" s="3"/>
      <c r="AF623" s="3"/>
      <c r="BH623" s="3"/>
    </row>
    <row r="624" spans="4:60" x14ac:dyDescent="0.2">
      <c r="D624" s="3"/>
      <c r="E624" s="3"/>
      <c r="F624" s="3"/>
      <c r="AE624" s="3"/>
      <c r="AF624" s="3"/>
      <c r="BH624" s="3"/>
    </row>
    <row r="625" spans="4:60" x14ac:dyDescent="0.2">
      <c r="D625" s="3"/>
      <c r="E625" s="3"/>
      <c r="F625" s="3"/>
      <c r="AE625" s="3"/>
      <c r="AF625" s="3"/>
      <c r="BH625" s="3"/>
    </row>
    <row r="626" spans="4:60" x14ac:dyDescent="0.2">
      <c r="D626" s="3"/>
      <c r="E626" s="3"/>
      <c r="F626" s="3"/>
      <c r="AE626" s="3"/>
      <c r="AF626" s="3"/>
      <c r="BH626" s="3"/>
    </row>
    <row r="627" spans="4:60" x14ac:dyDescent="0.2">
      <c r="D627" s="3"/>
      <c r="E627" s="3"/>
      <c r="F627" s="3"/>
      <c r="AE627" s="3"/>
      <c r="AF627" s="3"/>
      <c r="BH627" s="3"/>
    </row>
    <row r="628" spans="4:60" x14ac:dyDescent="0.2">
      <c r="D628" s="3"/>
      <c r="E628" s="3"/>
      <c r="F628" s="3"/>
      <c r="AE628" s="3"/>
      <c r="AF628" s="3"/>
      <c r="BH628" s="3"/>
    </row>
    <row r="629" spans="4:60" x14ac:dyDescent="0.2">
      <c r="D629" s="3"/>
      <c r="E629" s="3"/>
      <c r="F629" s="3"/>
      <c r="AE629" s="3"/>
      <c r="AF629" s="3"/>
      <c r="BH629" s="3"/>
    </row>
    <row r="630" spans="4:60" x14ac:dyDescent="0.2">
      <c r="D630" s="3"/>
      <c r="E630" s="3"/>
      <c r="F630" s="3"/>
      <c r="AE630" s="3"/>
      <c r="AF630" s="3"/>
      <c r="BH630" s="3"/>
    </row>
    <row r="631" spans="4:60" x14ac:dyDescent="0.2">
      <c r="D631" s="3"/>
      <c r="E631" s="3"/>
      <c r="F631" s="3"/>
      <c r="AE631" s="3"/>
      <c r="AF631" s="3"/>
      <c r="BH631" s="3"/>
    </row>
    <row r="632" spans="4:60" x14ac:dyDescent="0.2">
      <c r="D632" s="3"/>
      <c r="E632" s="3"/>
      <c r="F632" s="3"/>
      <c r="AE632" s="3"/>
      <c r="AF632" s="3"/>
      <c r="BH632" s="3"/>
    </row>
    <row r="633" spans="4:60" x14ac:dyDescent="0.2">
      <c r="D633" s="3"/>
      <c r="E633" s="3"/>
      <c r="F633" s="3"/>
      <c r="AE633" s="3"/>
      <c r="AF633" s="3"/>
      <c r="BH633" s="3"/>
    </row>
    <row r="634" spans="4:60" x14ac:dyDescent="0.2">
      <c r="D634" s="3"/>
      <c r="E634" s="3"/>
      <c r="F634" s="3"/>
      <c r="AE634" s="3"/>
      <c r="AF634" s="3"/>
      <c r="BH634" s="3"/>
    </row>
    <row r="635" spans="4:60" x14ac:dyDescent="0.2">
      <c r="D635" s="3"/>
      <c r="E635" s="3"/>
      <c r="F635" s="3"/>
      <c r="AE635" s="3"/>
      <c r="AF635" s="3"/>
      <c r="BH635" s="3"/>
    </row>
    <row r="636" spans="4:60" x14ac:dyDescent="0.2">
      <c r="D636" s="3"/>
      <c r="E636" s="3"/>
      <c r="F636" s="3"/>
      <c r="AE636" s="3"/>
      <c r="AF636" s="3"/>
      <c r="BH636" s="3"/>
    </row>
    <row r="637" spans="4:60" x14ac:dyDescent="0.2">
      <c r="D637" s="3"/>
      <c r="E637" s="3"/>
      <c r="F637" s="3"/>
      <c r="AE637" s="3"/>
      <c r="AF637" s="3"/>
      <c r="BH637" s="3"/>
    </row>
    <row r="638" spans="4:60" x14ac:dyDescent="0.2">
      <c r="D638" s="3"/>
      <c r="E638" s="3"/>
      <c r="F638" s="3"/>
      <c r="AE638" s="3"/>
      <c r="AF638" s="3"/>
      <c r="BH638" s="3"/>
    </row>
    <row r="639" spans="4:60" x14ac:dyDescent="0.2">
      <c r="D639" s="3"/>
      <c r="E639" s="3"/>
      <c r="F639" s="3"/>
      <c r="AE639" s="3"/>
      <c r="AF639" s="3"/>
      <c r="BH639" s="3"/>
    </row>
    <row r="640" spans="4:60" x14ac:dyDescent="0.2">
      <c r="D640" s="3"/>
      <c r="E640" s="3"/>
      <c r="F640" s="3"/>
      <c r="AE640" s="3"/>
      <c r="AF640" s="3"/>
      <c r="BH640" s="3"/>
    </row>
    <row r="641" spans="4:60" x14ac:dyDescent="0.2">
      <c r="D641" s="3"/>
      <c r="E641" s="3"/>
      <c r="F641" s="3"/>
      <c r="AE641" s="3"/>
      <c r="AF641" s="3"/>
      <c r="BH641" s="3"/>
    </row>
    <row r="642" spans="4:60" x14ac:dyDescent="0.2">
      <c r="D642" s="3"/>
      <c r="E642" s="3"/>
      <c r="F642" s="3"/>
      <c r="AE642" s="3"/>
      <c r="AF642" s="3"/>
      <c r="BH642" s="3"/>
    </row>
    <row r="643" spans="4:60" x14ac:dyDescent="0.2">
      <c r="D643" s="3"/>
      <c r="E643" s="3"/>
      <c r="F643" s="3"/>
      <c r="AE643" s="3"/>
      <c r="AF643" s="3"/>
      <c r="BH643" s="3"/>
    </row>
    <row r="644" spans="4:60" x14ac:dyDescent="0.2">
      <c r="D644" s="3"/>
      <c r="E644" s="3"/>
      <c r="F644" s="3"/>
      <c r="AE644" s="3"/>
      <c r="AF644" s="3"/>
      <c r="BH644" s="3"/>
    </row>
    <row r="645" spans="4:60" x14ac:dyDescent="0.2">
      <c r="D645" s="3"/>
      <c r="E645" s="3"/>
      <c r="F645" s="3"/>
      <c r="AE645" s="3"/>
      <c r="AF645" s="3"/>
      <c r="BH645" s="3"/>
    </row>
    <row r="646" spans="4:60" x14ac:dyDescent="0.2">
      <c r="D646" s="3"/>
      <c r="E646" s="3"/>
      <c r="F646" s="3"/>
      <c r="AE646" s="3"/>
      <c r="AF646" s="3"/>
      <c r="BH646" s="3"/>
    </row>
    <row r="647" spans="4:60" x14ac:dyDescent="0.2">
      <c r="D647" s="3"/>
      <c r="E647" s="3"/>
      <c r="F647" s="3"/>
      <c r="AE647" s="3"/>
      <c r="AF647" s="3"/>
      <c r="BH647" s="3"/>
    </row>
    <row r="648" spans="4:60" x14ac:dyDescent="0.2">
      <c r="D648" s="3"/>
      <c r="E648" s="3"/>
      <c r="F648" s="3"/>
      <c r="AE648" s="3"/>
      <c r="AF648" s="3"/>
      <c r="BH648" s="3"/>
    </row>
    <row r="649" spans="4:60" x14ac:dyDescent="0.2">
      <c r="D649" s="3"/>
      <c r="E649" s="3"/>
      <c r="F649" s="3"/>
      <c r="AE649" s="3"/>
      <c r="AF649" s="3"/>
      <c r="BH649" s="3"/>
    </row>
    <row r="650" spans="4:60" x14ac:dyDescent="0.2">
      <c r="D650" s="3"/>
      <c r="E650" s="3"/>
      <c r="F650" s="3"/>
      <c r="AE650" s="3"/>
      <c r="AF650" s="3"/>
      <c r="BH650" s="3"/>
    </row>
    <row r="651" spans="4:60" x14ac:dyDescent="0.2">
      <c r="D651" s="3"/>
      <c r="E651" s="3"/>
      <c r="F651" s="3"/>
      <c r="AE651" s="3"/>
      <c r="AF651" s="3"/>
      <c r="BH651" s="3"/>
    </row>
    <row r="652" spans="4:60" x14ac:dyDescent="0.2">
      <c r="D652" s="3"/>
      <c r="E652" s="3"/>
      <c r="F652" s="3"/>
      <c r="AE652" s="3"/>
      <c r="AF652" s="3"/>
      <c r="BH652" s="3"/>
    </row>
    <row r="653" spans="4:60" x14ac:dyDescent="0.2">
      <c r="D653" s="3"/>
      <c r="E653" s="3"/>
      <c r="F653" s="3"/>
      <c r="AE653" s="3"/>
      <c r="AF653" s="3"/>
      <c r="BH653" s="3"/>
    </row>
    <row r="654" spans="4:60" x14ac:dyDescent="0.2">
      <c r="D654" s="3"/>
      <c r="E654" s="3"/>
      <c r="F654" s="3"/>
      <c r="AE654" s="3"/>
      <c r="AF654" s="3"/>
      <c r="BH654" s="3"/>
    </row>
    <row r="655" spans="4:60" x14ac:dyDescent="0.2">
      <c r="D655" s="3"/>
      <c r="E655" s="3"/>
      <c r="F655" s="3"/>
      <c r="AE655" s="3"/>
      <c r="AF655" s="3"/>
      <c r="BH655" s="3"/>
    </row>
    <row r="656" spans="4:60" x14ac:dyDescent="0.2">
      <c r="D656" s="3"/>
      <c r="E656" s="3"/>
      <c r="F656" s="3"/>
      <c r="AE656" s="3"/>
      <c r="AF656" s="3"/>
      <c r="BH656" s="3"/>
    </row>
    <row r="657" spans="4:60" x14ac:dyDescent="0.2">
      <c r="D657" s="3"/>
      <c r="E657" s="3"/>
      <c r="F657" s="3"/>
      <c r="AE657" s="3"/>
      <c r="AF657" s="3"/>
      <c r="BH657" s="3"/>
    </row>
    <row r="658" spans="4:60" x14ac:dyDescent="0.2">
      <c r="D658" s="3"/>
      <c r="E658" s="3"/>
      <c r="F658" s="3"/>
      <c r="AE658" s="3"/>
      <c r="AF658" s="3"/>
      <c r="BH658" s="3"/>
    </row>
    <row r="659" spans="4:60" x14ac:dyDescent="0.2">
      <c r="D659" s="3"/>
      <c r="E659" s="3"/>
      <c r="F659" s="3"/>
      <c r="AE659" s="3"/>
      <c r="AF659" s="3"/>
      <c r="BH659" s="3"/>
    </row>
    <row r="660" spans="4:60" x14ac:dyDescent="0.2">
      <c r="D660" s="3"/>
      <c r="E660" s="3"/>
      <c r="F660" s="3"/>
      <c r="AE660" s="3"/>
      <c r="AF660" s="3"/>
      <c r="BH660" s="3"/>
    </row>
    <row r="662" spans="4:60" x14ac:dyDescent="0.2">
      <c r="D662" s="3"/>
      <c r="E662" s="3"/>
      <c r="F662" s="3"/>
      <c r="AE662" s="3"/>
      <c r="AF662" s="3"/>
      <c r="BH662" s="3"/>
    </row>
    <row r="663" spans="4:60" x14ac:dyDescent="0.2">
      <c r="D663" s="3"/>
      <c r="E663" s="3"/>
      <c r="F663" s="3"/>
      <c r="AE663" s="3"/>
      <c r="AF663" s="3"/>
      <c r="BH663" s="3"/>
    </row>
    <row r="664" spans="4:60" x14ac:dyDescent="0.2">
      <c r="D664" s="3"/>
      <c r="E664" s="3"/>
      <c r="F664" s="3"/>
      <c r="AE664" s="3"/>
      <c r="AF664" s="3"/>
      <c r="BH664" s="3"/>
    </row>
    <row r="665" spans="4:60" x14ac:dyDescent="0.2">
      <c r="D665" s="3"/>
      <c r="E665" s="3"/>
      <c r="F665" s="3"/>
      <c r="AE665" s="3"/>
      <c r="AF665" s="3"/>
      <c r="BH665" s="3"/>
    </row>
    <row r="666" spans="4:60" x14ac:dyDescent="0.2">
      <c r="D666" s="3"/>
      <c r="E666" s="3"/>
      <c r="F666" s="3"/>
      <c r="AE666" s="3"/>
      <c r="AF666" s="3"/>
      <c r="BH666" s="3"/>
    </row>
    <row r="667" spans="4:60" x14ac:dyDescent="0.2">
      <c r="D667" s="3"/>
      <c r="E667" s="3"/>
      <c r="F667" s="3"/>
      <c r="AE667" s="3"/>
      <c r="AF667" s="3"/>
      <c r="BH667" s="3"/>
    </row>
    <row r="668" spans="4:60" x14ac:dyDescent="0.2">
      <c r="D668" s="3"/>
      <c r="E668" s="3"/>
      <c r="F668" s="3"/>
      <c r="AE668" s="3"/>
      <c r="AF668" s="3"/>
      <c r="BH668" s="3"/>
    </row>
    <row r="669" spans="4:60" x14ac:dyDescent="0.2">
      <c r="D669" s="3"/>
      <c r="E669" s="3"/>
      <c r="F669" s="3"/>
      <c r="AE669" s="3"/>
      <c r="AF669" s="3"/>
      <c r="BH669" s="3"/>
    </row>
    <row r="670" spans="4:60" x14ac:dyDescent="0.2">
      <c r="D670" s="3"/>
      <c r="E670" s="3"/>
      <c r="F670" s="3"/>
      <c r="AE670" s="3"/>
      <c r="AF670" s="3"/>
      <c r="BH670" s="3"/>
    </row>
    <row r="671" spans="4:60" x14ac:dyDescent="0.2">
      <c r="D671" s="3"/>
      <c r="E671" s="3"/>
      <c r="F671" s="3"/>
      <c r="AE671" s="3"/>
      <c r="AF671" s="3"/>
      <c r="BH671" s="3"/>
    </row>
    <row r="672" spans="4:60" x14ac:dyDescent="0.2">
      <c r="D672" s="3"/>
      <c r="E672" s="3"/>
      <c r="F672" s="3"/>
      <c r="AE672" s="3"/>
      <c r="AF672" s="3"/>
      <c r="BH672" s="3"/>
    </row>
    <row r="673" spans="4:60" x14ac:dyDescent="0.2">
      <c r="D673" s="3"/>
      <c r="E673" s="3"/>
      <c r="F673" s="3"/>
      <c r="AE673" s="3"/>
      <c r="AF673" s="3"/>
      <c r="BH673" s="3"/>
    </row>
    <row r="674" spans="4:60" x14ac:dyDescent="0.2">
      <c r="D674" s="3"/>
      <c r="E674" s="3"/>
      <c r="F674" s="3"/>
      <c r="AE674" s="3"/>
      <c r="AF674" s="3"/>
      <c r="BH674" s="3"/>
    </row>
    <row r="675" spans="4:60" x14ac:dyDescent="0.2">
      <c r="D675" s="3"/>
      <c r="E675" s="3"/>
      <c r="F675" s="3"/>
      <c r="AE675" s="3"/>
      <c r="AF675" s="3"/>
      <c r="BH675" s="3"/>
    </row>
    <row r="676" spans="4:60" x14ac:dyDescent="0.2">
      <c r="D676" s="3"/>
      <c r="E676" s="3"/>
      <c r="F676" s="3"/>
      <c r="AE676" s="3"/>
      <c r="AF676" s="3"/>
      <c r="BH676" s="3"/>
    </row>
    <row r="677" spans="4:60" x14ac:dyDescent="0.2">
      <c r="D677" s="3"/>
      <c r="E677" s="3"/>
      <c r="F677" s="3"/>
      <c r="AE677" s="3"/>
      <c r="AF677" s="3"/>
      <c r="BH677" s="3"/>
    </row>
    <row r="678" spans="4:60" x14ac:dyDescent="0.2">
      <c r="D678" s="3"/>
      <c r="E678" s="3"/>
      <c r="F678" s="3"/>
      <c r="AE678" s="3"/>
      <c r="AF678" s="3"/>
      <c r="BH678" s="3"/>
    </row>
    <row r="679" spans="4:60" x14ac:dyDescent="0.2">
      <c r="D679" s="3"/>
      <c r="E679" s="3"/>
      <c r="F679" s="3"/>
      <c r="AE679" s="3"/>
      <c r="AF679" s="3"/>
      <c r="BH679" s="3"/>
    </row>
    <row r="680" spans="4:60" x14ac:dyDescent="0.2">
      <c r="D680" s="3"/>
      <c r="E680" s="3"/>
      <c r="F680" s="3"/>
      <c r="AE680" s="3"/>
      <c r="AF680" s="3"/>
      <c r="BH680" s="3"/>
    </row>
    <row r="681" spans="4:60" x14ac:dyDescent="0.2">
      <c r="D681" s="3"/>
      <c r="E681" s="3"/>
      <c r="F681" s="3"/>
      <c r="AE681" s="3"/>
      <c r="AF681" s="3"/>
      <c r="BH681" s="3"/>
    </row>
    <row r="682" spans="4:60" x14ac:dyDescent="0.2">
      <c r="D682" s="3"/>
      <c r="E682" s="3"/>
      <c r="F682" s="3"/>
      <c r="AE682" s="3"/>
      <c r="AF682" s="3"/>
      <c r="BH682" s="3"/>
    </row>
    <row r="683" spans="4:60" x14ac:dyDescent="0.2">
      <c r="D683" s="3"/>
      <c r="E683" s="3"/>
      <c r="F683" s="3"/>
      <c r="AE683" s="3"/>
      <c r="AF683" s="3"/>
      <c r="BH683" s="3"/>
    </row>
    <row r="684" spans="4:60" x14ac:dyDescent="0.2">
      <c r="D684" s="3"/>
      <c r="E684" s="3"/>
      <c r="F684" s="3"/>
      <c r="AE684" s="3"/>
      <c r="AF684" s="3"/>
      <c r="BH684" s="3"/>
    </row>
    <row r="685" spans="4:60" x14ac:dyDescent="0.2">
      <c r="D685" s="3"/>
      <c r="E685" s="3"/>
      <c r="F685" s="3"/>
      <c r="AE685" s="3"/>
      <c r="AF685" s="3"/>
      <c r="BH685" s="3"/>
    </row>
    <row r="686" spans="4:60" x14ac:dyDescent="0.2">
      <c r="D686" s="3"/>
      <c r="E686" s="3"/>
      <c r="F686" s="3"/>
      <c r="AE686" s="3"/>
      <c r="AF686" s="3"/>
      <c r="BH686" s="3"/>
    </row>
    <row r="687" spans="4:60" x14ac:dyDescent="0.2">
      <c r="D687" s="3"/>
      <c r="E687" s="3"/>
      <c r="F687" s="3"/>
      <c r="AE687" s="3"/>
      <c r="AF687" s="3"/>
      <c r="BH687" s="3"/>
    </row>
    <row r="688" spans="4:60" x14ac:dyDescent="0.2">
      <c r="D688" s="3"/>
      <c r="E688" s="3"/>
      <c r="F688" s="3"/>
      <c r="AE688" s="3"/>
      <c r="AF688" s="3"/>
      <c r="BH688" s="3"/>
    </row>
    <row r="689" spans="4:60" x14ac:dyDescent="0.2">
      <c r="D689" s="3"/>
      <c r="E689" s="3"/>
      <c r="F689" s="3"/>
      <c r="AE689" s="3"/>
      <c r="AF689" s="3"/>
      <c r="BH689" s="3"/>
    </row>
    <row r="690" spans="4:60" x14ac:dyDescent="0.2">
      <c r="D690" s="3"/>
      <c r="E690" s="3"/>
      <c r="F690" s="3"/>
      <c r="AE690" s="3"/>
      <c r="AF690" s="3"/>
      <c r="BH690" s="3"/>
    </row>
    <row r="691" spans="4:60" x14ac:dyDescent="0.2">
      <c r="D691" s="3"/>
      <c r="E691" s="3"/>
      <c r="F691" s="3"/>
      <c r="AE691" s="3"/>
      <c r="AF691" s="3"/>
      <c r="BH691" s="3"/>
    </row>
    <row r="692" spans="4:60" x14ac:dyDescent="0.2">
      <c r="D692" s="3"/>
      <c r="E692" s="3"/>
      <c r="F692" s="3"/>
      <c r="AE692" s="3"/>
      <c r="AF692" s="3"/>
      <c r="BH692" s="3"/>
    </row>
    <row r="693" spans="4:60" x14ac:dyDescent="0.2">
      <c r="D693" s="3"/>
      <c r="E693" s="3"/>
      <c r="F693" s="3"/>
      <c r="AE693" s="3"/>
      <c r="AF693" s="3"/>
      <c r="BH693" s="3"/>
    </row>
    <row r="694" spans="4:60" x14ac:dyDescent="0.2">
      <c r="D694" s="3"/>
      <c r="E694" s="3"/>
      <c r="F694" s="3"/>
      <c r="AE694" s="3"/>
      <c r="AF694" s="3"/>
      <c r="BH694" s="3"/>
    </row>
    <row r="695" spans="4:60" x14ac:dyDescent="0.2">
      <c r="D695" s="3"/>
      <c r="E695" s="3"/>
      <c r="F695" s="3"/>
      <c r="AE695" s="3"/>
      <c r="AF695" s="3"/>
      <c r="BH695" s="3"/>
    </row>
    <row r="696" spans="4:60" x14ac:dyDescent="0.2">
      <c r="D696" s="3"/>
      <c r="E696" s="3"/>
      <c r="F696" s="3"/>
      <c r="AE696" s="3"/>
      <c r="AF696" s="3"/>
      <c r="BH696" s="3"/>
    </row>
    <row r="697" spans="4:60" x14ac:dyDescent="0.2">
      <c r="D697" s="3"/>
      <c r="E697" s="3"/>
      <c r="F697" s="3"/>
      <c r="AE697" s="3"/>
      <c r="AF697" s="3"/>
      <c r="BH697" s="3"/>
    </row>
    <row r="698" spans="4:60" x14ac:dyDescent="0.2">
      <c r="D698" s="3"/>
      <c r="E698" s="3"/>
      <c r="F698" s="3"/>
      <c r="AE698" s="3"/>
      <c r="AF698" s="3"/>
      <c r="BH698" s="3"/>
    </row>
    <row r="699" spans="4:60" x14ac:dyDescent="0.2">
      <c r="D699" s="3"/>
      <c r="E699" s="3"/>
      <c r="F699" s="3"/>
      <c r="AE699" s="3"/>
      <c r="AF699" s="3"/>
      <c r="BH699" s="3"/>
    </row>
    <row r="700" spans="4:60" x14ac:dyDescent="0.2">
      <c r="D700" s="3"/>
      <c r="E700" s="3"/>
      <c r="F700" s="3"/>
      <c r="AE700" s="3"/>
      <c r="AF700" s="3"/>
      <c r="BH700" s="3"/>
    </row>
    <row r="702" spans="4:60" x14ac:dyDescent="0.2">
      <c r="D702" s="3"/>
      <c r="E702" s="3"/>
      <c r="F702" s="3"/>
      <c r="AE702" s="3"/>
      <c r="AF702" s="3"/>
      <c r="BH702" s="3"/>
    </row>
    <row r="703" spans="4:60" x14ac:dyDescent="0.2">
      <c r="D703" s="3"/>
      <c r="E703" s="3"/>
      <c r="F703" s="3"/>
      <c r="AE703" s="3"/>
      <c r="AF703" s="3"/>
      <c r="BH703" s="3"/>
    </row>
    <row r="704" spans="4:60" x14ac:dyDescent="0.2">
      <c r="D704" s="3"/>
      <c r="E704" s="3"/>
      <c r="F704" s="3"/>
      <c r="AE704" s="3"/>
      <c r="AF704" s="3"/>
      <c r="BH704" s="3"/>
    </row>
    <row r="705" spans="4:60" x14ac:dyDescent="0.2">
      <c r="D705" s="3"/>
      <c r="E705" s="3"/>
      <c r="F705" s="3"/>
      <c r="AE705" s="3"/>
      <c r="AF705" s="3"/>
      <c r="BH705" s="3"/>
    </row>
    <row r="706" spans="4:60" x14ac:dyDescent="0.2">
      <c r="D706" s="3"/>
      <c r="E706" s="3"/>
      <c r="F706" s="3"/>
      <c r="AE706" s="3"/>
      <c r="AF706" s="3"/>
      <c r="BH706" s="3"/>
    </row>
    <row r="707" spans="4:60" x14ac:dyDescent="0.2">
      <c r="D707" s="3"/>
      <c r="E707" s="3"/>
      <c r="F707" s="3"/>
      <c r="AE707" s="3"/>
      <c r="AF707" s="3"/>
      <c r="BH707" s="3"/>
    </row>
    <row r="708" spans="4:60" x14ac:dyDescent="0.2">
      <c r="D708" s="3"/>
      <c r="E708" s="3"/>
      <c r="F708" s="3"/>
      <c r="AE708" s="3"/>
      <c r="AF708" s="3"/>
      <c r="BH708" s="3"/>
    </row>
    <row r="709" spans="4:60" x14ac:dyDescent="0.2">
      <c r="D709" s="3"/>
      <c r="E709" s="3"/>
      <c r="F709" s="3"/>
      <c r="AE709" s="3"/>
      <c r="AF709" s="3"/>
      <c r="BH709" s="3"/>
    </row>
    <row r="710" spans="4:60" x14ac:dyDescent="0.2">
      <c r="D710" s="3"/>
      <c r="E710" s="3"/>
      <c r="F710" s="3"/>
      <c r="AE710" s="3"/>
      <c r="AF710" s="3"/>
      <c r="BH710" s="3"/>
    </row>
    <row r="711" spans="4:60" x14ac:dyDescent="0.2">
      <c r="D711" s="3"/>
      <c r="E711" s="3"/>
      <c r="F711" s="3"/>
      <c r="AE711" s="3"/>
      <c r="AF711" s="3"/>
      <c r="BH711" s="3"/>
    </row>
    <row r="712" spans="4:60" x14ac:dyDescent="0.2">
      <c r="D712" s="3"/>
      <c r="E712" s="3"/>
      <c r="F712" s="3"/>
      <c r="AE712" s="3"/>
      <c r="AF712" s="3"/>
      <c r="BH712" s="3"/>
    </row>
    <row r="713" spans="4:60" x14ac:dyDescent="0.2">
      <c r="D713" s="3"/>
      <c r="E713" s="3"/>
      <c r="F713" s="3"/>
      <c r="AE713" s="3"/>
      <c r="AF713" s="3"/>
      <c r="BH713" s="3"/>
    </row>
    <row r="714" spans="4:60" x14ac:dyDescent="0.2">
      <c r="D714" s="3"/>
      <c r="E714" s="3"/>
      <c r="F714" s="3"/>
      <c r="AE714" s="3"/>
      <c r="AF714" s="3"/>
      <c r="BH714" s="3"/>
    </row>
    <row r="715" spans="4:60" x14ac:dyDescent="0.2">
      <c r="D715" s="3"/>
      <c r="E715" s="3"/>
      <c r="F715" s="3"/>
      <c r="AE715" s="3"/>
      <c r="AF715" s="3"/>
      <c r="BH715" s="3"/>
    </row>
    <row r="716" spans="4:60" x14ac:dyDescent="0.2">
      <c r="D716" s="3"/>
      <c r="E716" s="3"/>
      <c r="F716" s="3"/>
      <c r="AE716" s="3"/>
      <c r="AF716" s="3"/>
      <c r="BH716" s="3"/>
    </row>
    <row r="717" spans="4:60" x14ac:dyDescent="0.2">
      <c r="D717" s="3"/>
      <c r="E717" s="3"/>
      <c r="F717" s="3"/>
      <c r="AE717" s="3"/>
      <c r="AF717" s="3"/>
      <c r="BH717" s="3"/>
    </row>
    <row r="718" spans="4:60" x14ac:dyDescent="0.2">
      <c r="D718" s="3"/>
      <c r="E718" s="3"/>
      <c r="F718" s="3"/>
      <c r="AE718" s="3"/>
      <c r="AF718" s="3"/>
      <c r="BH718" s="3"/>
    </row>
    <row r="719" spans="4:60" x14ac:dyDescent="0.2">
      <c r="D719" s="3"/>
      <c r="E719" s="3"/>
      <c r="F719" s="3"/>
      <c r="AE719" s="3"/>
      <c r="AF719" s="3"/>
      <c r="BH719" s="3"/>
    </row>
    <row r="720" spans="4:60" x14ac:dyDescent="0.2">
      <c r="D720" s="3"/>
      <c r="E720" s="3"/>
      <c r="F720" s="3"/>
      <c r="AE720" s="3"/>
      <c r="AF720" s="3"/>
      <c r="BH720" s="3"/>
    </row>
    <row r="721" spans="4:60" x14ac:dyDescent="0.2">
      <c r="D721" s="3"/>
      <c r="E721" s="3"/>
      <c r="F721" s="3"/>
      <c r="AE721" s="3"/>
      <c r="AF721" s="3"/>
      <c r="BH721" s="3"/>
    </row>
    <row r="722" spans="4:60" x14ac:dyDescent="0.2">
      <c r="D722" s="3"/>
      <c r="E722" s="3"/>
      <c r="F722" s="3"/>
      <c r="AE722" s="3"/>
      <c r="AF722" s="3"/>
      <c r="BH722" s="3"/>
    </row>
    <row r="723" spans="4:60" x14ac:dyDescent="0.2">
      <c r="D723" s="3"/>
      <c r="E723" s="3"/>
      <c r="F723" s="3"/>
      <c r="AE723" s="3"/>
      <c r="AF723" s="3"/>
      <c r="BH723" s="3"/>
    </row>
    <row r="724" spans="4:60" x14ac:dyDescent="0.2">
      <c r="D724" s="3"/>
      <c r="E724" s="3"/>
      <c r="F724" s="3"/>
      <c r="AE724" s="3"/>
      <c r="AF724" s="3"/>
      <c r="BH724" s="3"/>
    </row>
    <row r="725" spans="4:60" x14ac:dyDescent="0.2">
      <c r="D725" s="3"/>
      <c r="E725" s="3"/>
      <c r="F725" s="3"/>
      <c r="AE725" s="3"/>
      <c r="AF725" s="3"/>
      <c r="BH725" s="3"/>
    </row>
    <row r="726" spans="4:60" x14ac:dyDescent="0.2">
      <c r="D726" s="3"/>
      <c r="E726" s="3"/>
      <c r="F726" s="3"/>
      <c r="AE726" s="3"/>
      <c r="AF726" s="3"/>
      <c r="BH726" s="3"/>
    </row>
    <row r="727" spans="4:60" x14ac:dyDescent="0.2">
      <c r="D727" s="3"/>
      <c r="E727" s="3"/>
      <c r="F727" s="3"/>
      <c r="AE727" s="3"/>
      <c r="AF727" s="3"/>
      <c r="BH727" s="3"/>
    </row>
    <row r="728" spans="4:60" x14ac:dyDescent="0.2">
      <c r="D728" s="3"/>
      <c r="E728" s="3"/>
      <c r="F728" s="3"/>
      <c r="AE728" s="3"/>
      <c r="AF728" s="3"/>
      <c r="BH728" s="3"/>
    </row>
    <row r="729" spans="4:60" x14ac:dyDescent="0.2">
      <c r="D729" s="3"/>
      <c r="E729" s="3"/>
      <c r="F729" s="3"/>
      <c r="AE729" s="3"/>
      <c r="AF729" s="3"/>
      <c r="BH729" s="3"/>
    </row>
    <row r="730" spans="4:60" x14ac:dyDescent="0.2">
      <c r="D730" s="3"/>
      <c r="E730" s="3"/>
      <c r="F730" s="3"/>
      <c r="AE730" s="3"/>
      <c r="AF730" s="3"/>
      <c r="BH730" s="3"/>
    </row>
    <row r="731" spans="4:60" x14ac:dyDescent="0.2">
      <c r="D731" s="3"/>
      <c r="E731" s="3"/>
      <c r="F731" s="3"/>
      <c r="AE731" s="3"/>
      <c r="AF731" s="3"/>
      <c r="BH731" s="3"/>
    </row>
    <row r="732" spans="4:60" x14ac:dyDescent="0.2">
      <c r="D732" s="3"/>
      <c r="E732" s="3"/>
      <c r="F732" s="3"/>
      <c r="AE732" s="3"/>
      <c r="AF732" s="3"/>
      <c r="BH732" s="3"/>
    </row>
    <row r="733" spans="4:60" x14ac:dyDescent="0.2">
      <c r="D733" s="3"/>
      <c r="E733" s="3"/>
      <c r="F733" s="3"/>
      <c r="AE733" s="3"/>
      <c r="AF733" s="3"/>
      <c r="BH733" s="3"/>
    </row>
    <row r="734" spans="4:60" x14ac:dyDescent="0.2">
      <c r="D734" s="3"/>
      <c r="E734" s="3"/>
      <c r="F734" s="3"/>
      <c r="AE734" s="3"/>
      <c r="AF734" s="3"/>
      <c r="BH734" s="3"/>
    </row>
    <row r="735" spans="4:60" x14ac:dyDescent="0.2">
      <c r="D735" s="3"/>
      <c r="E735" s="3"/>
      <c r="F735" s="3"/>
      <c r="AE735" s="3"/>
      <c r="AF735" s="3"/>
      <c r="BH735" s="3"/>
    </row>
    <row r="736" spans="4:60" x14ac:dyDescent="0.2">
      <c r="D736" s="3"/>
      <c r="E736" s="3"/>
      <c r="F736" s="3"/>
      <c r="AE736" s="3"/>
      <c r="AF736" s="3"/>
      <c r="BH736" s="3"/>
    </row>
    <row r="737" spans="4:60" x14ac:dyDescent="0.2">
      <c r="D737" s="3"/>
      <c r="E737" s="3"/>
      <c r="F737" s="3"/>
      <c r="AE737" s="3"/>
      <c r="AF737" s="3"/>
      <c r="BH737" s="3"/>
    </row>
    <row r="738" spans="4:60" x14ac:dyDescent="0.2">
      <c r="D738" s="3"/>
      <c r="E738" s="3"/>
      <c r="F738" s="3"/>
      <c r="AE738" s="3"/>
      <c r="AF738" s="3"/>
      <c r="BH738" s="3"/>
    </row>
    <row r="739" spans="4:60" x14ac:dyDescent="0.2">
      <c r="D739" s="3"/>
      <c r="E739" s="3"/>
      <c r="F739" s="3"/>
      <c r="AE739" s="3"/>
      <c r="AF739" s="3"/>
      <c r="BH739" s="3"/>
    </row>
    <row r="740" spans="4:60" x14ac:dyDescent="0.2">
      <c r="D740" s="3"/>
      <c r="E740" s="3"/>
      <c r="F740" s="3"/>
      <c r="AE740" s="3"/>
      <c r="AF740" s="3"/>
      <c r="BH740" s="3"/>
    </row>
    <row r="742" spans="4:60" x14ac:dyDescent="0.2">
      <c r="D742" s="3"/>
      <c r="E742" s="3"/>
      <c r="F742" s="3"/>
      <c r="AE742" s="3"/>
      <c r="AF742" s="3"/>
      <c r="BH742" s="3"/>
    </row>
    <row r="743" spans="4:60" x14ac:dyDescent="0.2">
      <c r="D743" s="3"/>
      <c r="E743" s="3"/>
      <c r="F743" s="3"/>
      <c r="AE743" s="3"/>
      <c r="AF743" s="3"/>
      <c r="BH743" s="3"/>
    </row>
    <row r="744" spans="4:60" x14ac:dyDescent="0.2">
      <c r="D744" s="3"/>
      <c r="E744" s="3"/>
      <c r="F744" s="3"/>
      <c r="AE744" s="3"/>
      <c r="AF744" s="3"/>
      <c r="BH744" s="3"/>
    </row>
    <row r="745" spans="4:60" x14ac:dyDescent="0.2">
      <c r="D745" s="3"/>
      <c r="E745" s="3"/>
      <c r="F745" s="3"/>
      <c r="AE745" s="3"/>
      <c r="AF745" s="3"/>
      <c r="BH745" s="3"/>
    </row>
    <row r="746" spans="4:60" x14ac:dyDescent="0.2">
      <c r="D746" s="3"/>
      <c r="E746" s="3"/>
      <c r="F746" s="3"/>
      <c r="AE746" s="3"/>
      <c r="AF746" s="3"/>
      <c r="BH746" s="3"/>
    </row>
    <row r="747" spans="4:60" x14ac:dyDescent="0.2">
      <c r="D747" s="3"/>
      <c r="E747" s="3"/>
      <c r="F747" s="3"/>
      <c r="AE747" s="3"/>
      <c r="AF747" s="3"/>
      <c r="BH747" s="3"/>
    </row>
    <row r="748" spans="4:60" x14ac:dyDescent="0.2">
      <c r="D748" s="3"/>
      <c r="E748" s="3"/>
      <c r="F748" s="3"/>
      <c r="AE748" s="3"/>
      <c r="AF748" s="3"/>
      <c r="BH748" s="3"/>
    </row>
    <row r="749" spans="4:60" x14ac:dyDescent="0.2">
      <c r="D749" s="3"/>
      <c r="E749" s="3"/>
      <c r="F749" s="3"/>
      <c r="AE749" s="3"/>
      <c r="AF749" s="3"/>
      <c r="BH749" s="3"/>
    </row>
    <row r="750" spans="4:60" x14ac:dyDescent="0.2">
      <c r="D750" s="3"/>
      <c r="E750" s="3"/>
      <c r="F750" s="3"/>
      <c r="AE750" s="3"/>
      <c r="AF750" s="3"/>
      <c r="BH750" s="3"/>
    </row>
    <row r="751" spans="4:60" x14ac:dyDescent="0.2">
      <c r="D751" s="3"/>
      <c r="E751" s="3"/>
      <c r="F751" s="3"/>
      <c r="AE751" s="3"/>
      <c r="AF751" s="3"/>
      <c r="BH751" s="3"/>
    </row>
    <row r="752" spans="4:60" x14ac:dyDescent="0.2">
      <c r="D752" s="3"/>
      <c r="E752" s="3"/>
      <c r="F752" s="3"/>
      <c r="AE752" s="3"/>
      <c r="AF752" s="3"/>
      <c r="BH752" s="3"/>
    </row>
    <row r="753" spans="4:60" x14ac:dyDescent="0.2">
      <c r="D753" s="3"/>
      <c r="E753" s="3"/>
      <c r="F753" s="3"/>
      <c r="AE753" s="3"/>
      <c r="AF753" s="3"/>
      <c r="BH753" s="3"/>
    </row>
    <row r="754" spans="4:60" x14ac:dyDescent="0.2">
      <c r="D754" s="3"/>
      <c r="E754" s="3"/>
      <c r="F754" s="3"/>
      <c r="AE754" s="3"/>
      <c r="AF754" s="3"/>
      <c r="BH754" s="3"/>
    </row>
    <row r="755" spans="4:60" x14ac:dyDescent="0.2">
      <c r="D755" s="3"/>
      <c r="E755" s="3"/>
      <c r="F755" s="3"/>
      <c r="AE755" s="3"/>
      <c r="AF755" s="3"/>
      <c r="BH755" s="3"/>
    </row>
    <row r="756" spans="4:60" x14ac:dyDescent="0.2">
      <c r="D756" s="3"/>
      <c r="E756" s="3"/>
      <c r="F756" s="3"/>
      <c r="AE756" s="3"/>
      <c r="AF756" s="3"/>
      <c r="BH756" s="3"/>
    </row>
    <row r="757" spans="4:60" x14ac:dyDescent="0.2">
      <c r="D757" s="3"/>
      <c r="E757" s="3"/>
      <c r="F757" s="3"/>
      <c r="AE757" s="3"/>
      <c r="AF757" s="3"/>
      <c r="BH757" s="3"/>
    </row>
    <row r="758" spans="4:60" x14ac:dyDescent="0.2">
      <c r="D758" s="3"/>
      <c r="E758" s="3"/>
      <c r="F758" s="3"/>
      <c r="AE758" s="3"/>
      <c r="AF758" s="3"/>
      <c r="BH758" s="3"/>
    </row>
    <row r="759" spans="4:60" x14ac:dyDescent="0.2">
      <c r="D759" s="3"/>
      <c r="E759" s="3"/>
      <c r="F759" s="3"/>
      <c r="AE759" s="3"/>
      <c r="AF759" s="3"/>
      <c r="BH759" s="3"/>
    </row>
    <row r="760" spans="4:60" x14ac:dyDescent="0.2">
      <c r="D760" s="3"/>
      <c r="E760" s="3"/>
      <c r="F760" s="3"/>
      <c r="AE760" s="3"/>
      <c r="AF760" s="3"/>
      <c r="BH760" s="3"/>
    </row>
    <row r="761" spans="4:60" x14ac:dyDescent="0.2">
      <c r="D761" s="3"/>
      <c r="E761" s="3"/>
      <c r="F761" s="3"/>
      <c r="AE761" s="3"/>
      <c r="AF761" s="3"/>
      <c r="BH761" s="3"/>
    </row>
    <row r="762" spans="4:60" x14ac:dyDescent="0.2">
      <c r="D762" s="3"/>
      <c r="E762" s="3"/>
      <c r="F762" s="3"/>
      <c r="AE762" s="3"/>
      <c r="AF762" s="3"/>
      <c r="BH762" s="3"/>
    </row>
    <row r="763" spans="4:60" x14ac:dyDescent="0.2">
      <c r="D763" s="3"/>
      <c r="E763" s="3"/>
      <c r="F763" s="3"/>
      <c r="AE763" s="3"/>
      <c r="AF763" s="3"/>
      <c r="BH763" s="3"/>
    </row>
    <row r="764" spans="4:60" x14ac:dyDescent="0.2">
      <c r="D764" s="3"/>
      <c r="E764" s="3"/>
      <c r="F764" s="3"/>
      <c r="AE764" s="3"/>
      <c r="AF764" s="3"/>
      <c r="BH764" s="3"/>
    </row>
    <row r="765" spans="4:60" x14ac:dyDescent="0.2">
      <c r="D765" s="3"/>
      <c r="E765" s="3"/>
      <c r="F765" s="3"/>
      <c r="AE765" s="3"/>
      <c r="AF765" s="3"/>
      <c r="BH765" s="3"/>
    </row>
    <row r="766" spans="4:60" x14ac:dyDescent="0.2">
      <c r="D766" s="3"/>
      <c r="E766" s="3"/>
      <c r="F766" s="3"/>
      <c r="AE766" s="3"/>
      <c r="AF766" s="3"/>
      <c r="BH766" s="3"/>
    </row>
    <row r="767" spans="4:60" x14ac:dyDescent="0.2">
      <c r="D767" s="3"/>
      <c r="E767" s="3"/>
      <c r="F767" s="3"/>
      <c r="AE767" s="3"/>
      <c r="AF767" s="3"/>
      <c r="BH767" s="3"/>
    </row>
    <row r="768" spans="4:60" x14ac:dyDescent="0.2">
      <c r="D768" s="3"/>
      <c r="E768" s="3"/>
      <c r="F768" s="3"/>
      <c r="AE768" s="3"/>
      <c r="AF768" s="3"/>
      <c r="BH768" s="3"/>
    </row>
    <row r="769" spans="4:60" x14ac:dyDescent="0.2">
      <c r="D769" s="3"/>
      <c r="E769" s="3"/>
      <c r="F769" s="3"/>
      <c r="AE769" s="3"/>
      <c r="AF769" s="3"/>
      <c r="BH769" s="3"/>
    </row>
    <row r="770" spans="4:60" x14ac:dyDescent="0.2">
      <c r="D770" s="3"/>
      <c r="E770" s="3"/>
      <c r="F770" s="3"/>
      <c r="AE770" s="3"/>
      <c r="AF770" s="3"/>
      <c r="BH770" s="3"/>
    </row>
    <row r="771" spans="4:60" x14ac:dyDescent="0.2">
      <c r="D771" s="3"/>
      <c r="E771" s="3"/>
      <c r="F771" s="3"/>
      <c r="AE771" s="3"/>
      <c r="AF771" s="3"/>
      <c r="BH771" s="3"/>
    </row>
    <row r="772" spans="4:60" x14ac:dyDescent="0.2">
      <c r="D772" s="3"/>
      <c r="E772" s="3"/>
      <c r="F772" s="3"/>
      <c r="AE772" s="3"/>
      <c r="AF772" s="3"/>
      <c r="BH772" s="3"/>
    </row>
    <row r="773" spans="4:60" x14ac:dyDescent="0.2">
      <c r="D773" s="3"/>
      <c r="E773" s="3"/>
      <c r="F773" s="3"/>
      <c r="AE773" s="3"/>
      <c r="AF773" s="3"/>
      <c r="BH773" s="3"/>
    </row>
    <row r="774" spans="4:60" x14ac:dyDescent="0.2">
      <c r="D774" s="3"/>
      <c r="E774" s="3"/>
      <c r="F774" s="3"/>
      <c r="AE774" s="3"/>
      <c r="AF774" s="3"/>
      <c r="BH774" s="3"/>
    </row>
    <row r="775" spans="4:60" x14ac:dyDescent="0.2">
      <c r="D775" s="3"/>
      <c r="E775" s="3"/>
      <c r="F775" s="3"/>
      <c r="AE775" s="3"/>
      <c r="AF775" s="3"/>
      <c r="BH775" s="3"/>
    </row>
    <row r="776" spans="4:60" x14ac:dyDescent="0.2">
      <c r="D776" s="3"/>
      <c r="E776" s="3"/>
      <c r="F776" s="3"/>
      <c r="AE776" s="3"/>
      <c r="AF776" s="3"/>
      <c r="BH776" s="3"/>
    </row>
    <row r="777" spans="4:60" x14ac:dyDescent="0.2">
      <c r="D777" s="3"/>
      <c r="E777" s="3"/>
      <c r="F777" s="3"/>
      <c r="AE777" s="3"/>
      <c r="AF777" s="3"/>
      <c r="BH777" s="3"/>
    </row>
    <row r="778" spans="4:60" x14ac:dyDescent="0.2">
      <c r="D778" s="3"/>
      <c r="E778" s="3"/>
      <c r="F778" s="3"/>
      <c r="AE778" s="3"/>
      <c r="AF778" s="3"/>
      <c r="BH778" s="3"/>
    </row>
    <row r="779" spans="4:60" x14ac:dyDescent="0.2">
      <c r="D779" s="3"/>
      <c r="E779" s="3"/>
      <c r="F779" s="3"/>
      <c r="AE779" s="3"/>
      <c r="AF779" s="3"/>
      <c r="BH779" s="3"/>
    </row>
    <row r="780" spans="4:60" x14ac:dyDescent="0.2">
      <c r="D780" s="3"/>
      <c r="E780" s="3"/>
      <c r="F780" s="3"/>
      <c r="AE780" s="3"/>
      <c r="AF780" s="3"/>
      <c r="BH780" s="3"/>
    </row>
    <row r="781" spans="4:60" x14ac:dyDescent="0.2">
      <c r="D781" s="3"/>
      <c r="E781" s="3"/>
      <c r="F781" s="3"/>
      <c r="AE781" s="3"/>
      <c r="AF781" s="3"/>
      <c r="BH781" s="3"/>
    </row>
    <row r="782" spans="4:60" x14ac:dyDescent="0.2">
      <c r="D782" s="3"/>
      <c r="E782" s="3"/>
      <c r="F782" s="3"/>
      <c r="AE782" s="3"/>
      <c r="AF782" s="3"/>
      <c r="BH782" s="3"/>
    </row>
    <row r="784" spans="4:60" x14ac:dyDescent="0.2">
      <c r="D784" s="3"/>
      <c r="E784" s="3"/>
      <c r="F784" s="3"/>
      <c r="AE784" s="3"/>
      <c r="AF784" s="3"/>
      <c r="BH784" s="3"/>
    </row>
    <row r="785" spans="4:60" x14ac:dyDescent="0.2">
      <c r="D785" s="3"/>
      <c r="E785" s="3"/>
      <c r="F785" s="3"/>
      <c r="AE785" s="3"/>
      <c r="AF785" s="3"/>
      <c r="BH785" s="3"/>
    </row>
    <row r="786" spans="4:60" x14ac:dyDescent="0.2">
      <c r="D786" s="3"/>
      <c r="E786" s="3"/>
      <c r="F786" s="3"/>
      <c r="AE786" s="3"/>
      <c r="AF786" s="3"/>
      <c r="BH786" s="3"/>
    </row>
    <row r="787" spans="4:60" x14ac:dyDescent="0.2">
      <c r="D787" s="3"/>
      <c r="E787" s="3"/>
      <c r="F787" s="3"/>
      <c r="AE787" s="3"/>
      <c r="AF787" s="3"/>
      <c r="BH787" s="3"/>
    </row>
    <row r="788" spans="4:60" x14ac:dyDescent="0.2">
      <c r="D788" s="3"/>
      <c r="E788" s="3"/>
      <c r="F788" s="3"/>
      <c r="AE788" s="3"/>
      <c r="AF788" s="3"/>
      <c r="BH788" s="3"/>
    </row>
    <row r="789" spans="4:60" x14ac:dyDescent="0.2">
      <c r="D789" s="3"/>
      <c r="E789" s="3"/>
      <c r="F789" s="3"/>
      <c r="AE789" s="3"/>
      <c r="AF789" s="3"/>
      <c r="BH789" s="3"/>
    </row>
    <row r="790" spans="4:60" x14ac:dyDescent="0.2">
      <c r="D790" s="3"/>
      <c r="E790" s="3"/>
      <c r="F790" s="3"/>
      <c r="AE790" s="3"/>
      <c r="AF790" s="3"/>
      <c r="BH790" s="3"/>
    </row>
    <row r="791" spans="4:60" x14ac:dyDescent="0.2">
      <c r="D791" s="3"/>
      <c r="E791" s="3"/>
      <c r="F791" s="3"/>
      <c r="AE791" s="3"/>
      <c r="AF791" s="3"/>
      <c r="BH791" s="3"/>
    </row>
    <row r="792" spans="4:60" x14ac:dyDescent="0.2">
      <c r="D792" s="3"/>
      <c r="E792" s="3"/>
      <c r="F792" s="3"/>
      <c r="AE792" s="3"/>
      <c r="AF792" s="3"/>
      <c r="BH792" s="3"/>
    </row>
    <row r="793" spans="4:60" x14ac:dyDescent="0.2">
      <c r="D793" s="3"/>
      <c r="E793" s="3"/>
      <c r="F793" s="3"/>
      <c r="AE793" s="3"/>
      <c r="AF793" s="3"/>
      <c r="BH793" s="3"/>
    </row>
    <row r="794" spans="4:60" x14ac:dyDescent="0.2">
      <c r="D794" s="3"/>
      <c r="E794" s="3"/>
      <c r="F794" s="3"/>
      <c r="AE794" s="3"/>
      <c r="AF794" s="3"/>
      <c r="BH794" s="3"/>
    </row>
    <row r="795" spans="4:60" x14ac:dyDescent="0.2">
      <c r="D795" s="3"/>
      <c r="E795" s="3"/>
      <c r="F795" s="3"/>
      <c r="AE795" s="3"/>
      <c r="AF795" s="3"/>
      <c r="BH795" s="3"/>
    </row>
    <row r="796" spans="4:60" x14ac:dyDescent="0.2">
      <c r="D796" s="3"/>
      <c r="E796" s="3"/>
      <c r="F796" s="3"/>
      <c r="AE796" s="3"/>
      <c r="AF796" s="3"/>
      <c r="BH796" s="3"/>
    </row>
    <row r="797" spans="4:60" x14ac:dyDescent="0.2">
      <c r="D797" s="3"/>
      <c r="E797" s="3"/>
      <c r="F797" s="3"/>
      <c r="AE797" s="3"/>
      <c r="AF797" s="3"/>
      <c r="BH797" s="3"/>
    </row>
    <row r="798" spans="4:60" x14ac:dyDescent="0.2">
      <c r="D798" s="3"/>
      <c r="E798" s="3"/>
      <c r="F798" s="3"/>
      <c r="AE798" s="3"/>
      <c r="AF798" s="3"/>
      <c r="BH798" s="3"/>
    </row>
    <row r="799" spans="4:60" x14ac:dyDescent="0.2">
      <c r="D799" s="3"/>
      <c r="E799" s="3"/>
      <c r="F799" s="3"/>
      <c r="AE799" s="3"/>
      <c r="AF799" s="3"/>
      <c r="BH799" s="3"/>
    </row>
    <row r="800" spans="4:60" x14ac:dyDescent="0.2">
      <c r="D800" s="3"/>
      <c r="E800" s="3"/>
      <c r="F800" s="3"/>
      <c r="AE800" s="3"/>
      <c r="AF800" s="3"/>
      <c r="BH800" s="3"/>
    </row>
    <row r="801" spans="4:60" x14ac:dyDescent="0.2">
      <c r="D801" s="3"/>
      <c r="E801" s="3"/>
      <c r="F801" s="3"/>
      <c r="AE801" s="3"/>
      <c r="AF801" s="3"/>
      <c r="BH801" s="3"/>
    </row>
    <row r="802" spans="4:60" x14ac:dyDescent="0.2">
      <c r="D802" s="3"/>
      <c r="E802" s="3"/>
      <c r="F802" s="3"/>
      <c r="AE802" s="3"/>
      <c r="AF802" s="3"/>
      <c r="BH802" s="3"/>
    </row>
    <row r="803" spans="4:60" x14ac:dyDescent="0.2">
      <c r="D803" s="3"/>
      <c r="E803" s="3"/>
      <c r="F803" s="3"/>
      <c r="AE803" s="3"/>
      <c r="AF803" s="3"/>
      <c r="BH803" s="3"/>
    </row>
    <row r="804" spans="4:60" x14ac:dyDescent="0.2">
      <c r="D804" s="3"/>
      <c r="E804" s="3"/>
      <c r="F804" s="3"/>
      <c r="AE804" s="3"/>
      <c r="AF804" s="3"/>
      <c r="BH804" s="3"/>
    </row>
    <row r="805" spans="4:60" x14ac:dyDescent="0.2">
      <c r="D805" s="3"/>
      <c r="E805" s="3"/>
      <c r="F805" s="3"/>
      <c r="AE805" s="3"/>
      <c r="AF805" s="3"/>
      <c r="BH805" s="3"/>
    </row>
    <row r="806" spans="4:60" x14ac:dyDescent="0.2">
      <c r="D806" s="3"/>
      <c r="E806" s="3"/>
      <c r="F806" s="3"/>
      <c r="AE806" s="3"/>
      <c r="AF806" s="3"/>
      <c r="BH806" s="3"/>
    </row>
    <row r="807" spans="4:60" x14ac:dyDescent="0.2">
      <c r="D807" s="3"/>
      <c r="E807" s="3"/>
      <c r="F807" s="3"/>
      <c r="AE807" s="3"/>
      <c r="AF807" s="3"/>
      <c r="BH807" s="3"/>
    </row>
    <row r="808" spans="4:60" x14ac:dyDescent="0.2">
      <c r="D808" s="3"/>
      <c r="E808" s="3"/>
      <c r="F808" s="3"/>
      <c r="AE808" s="3"/>
      <c r="AF808" s="3"/>
      <c r="BH808" s="3"/>
    </row>
    <row r="809" spans="4:60" x14ac:dyDescent="0.2">
      <c r="D809" s="3"/>
      <c r="E809" s="3"/>
      <c r="F809" s="3"/>
      <c r="AE809" s="3"/>
      <c r="AF809" s="3"/>
      <c r="BH809" s="3"/>
    </row>
    <row r="810" spans="4:60" x14ac:dyDescent="0.2">
      <c r="D810" s="3"/>
      <c r="E810" s="3"/>
      <c r="F810" s="3"/>
      <c r="AE810" s="3"/>
      <c r="AF810" s="3"/>
      <c r="BH810" s="3"/>
    </row>
    <row r="811" spans="4:60" x14ac:dyDescent="0.2">
      <c r="D811" s="3"/>
      <c r="E811" s="3"/>
      <c r="F811" s="3"/>
      <c r="AE811" s="3"/>
      <c r="AF811" s="3"/>
      <c r="BH811" s="3"/>
    </row>
    <row r="812" spans="4:60" x14ac:dyDescent="0.2">
      <c r="D812" s="3"/>
      <c r="E812" s="3"/>
      <c r="F812" s="3"/>
      <c r="AE812" s="3"/>
      <c r="AF812" s="3"/>
      <c r="BH812" s="3"/>
    </row>
    <row r="813" spans="4:60" x14ac:dyDescent="0.2">
      <c r="D813" s="3"/>
      <c r="E813" s="3"/>
      <c r="F813" s="3"/>
      <c r="AE813" s="3"/>
      <c r="AF813" s="3"/>
      <c r="BH813" s="3"/>
    </row>
    <row r="814" spans="4:60" x14ac:dyDescent="0.2">
      <c r="D814" s="3"/>
      <c r="E814" s="3"/>
      <c r="F814" s="3"/>
      <c r="AE814" s="3"/>
      <c r="AF814" s="3"/>
      <c r="BH814" s="3"/>
    </row>
    <row r="815" spans="4:60" x14ac:dyDescent="0.2">
      <c r="D815" s="3"/>
      <c r="E815" s="3"/>
      <c r="F815" s="3"/>
      <c r="AE815" s="3"/>
      <c r="AF815" s="3"/>
      <c r="BH815" s="3"/>
    </row>
    <row r="816" spans="4:60" x14ac:dyDescent="0.2">
      <c r="D816" s="3"/>
      <c r="E816" s="3"/>
      <c r="F816" s="3"/>
      <c r="AE816" s="3"/>
      <c r="AF816" s="3"/>
      <c r="BH816" s="3"/>
    </row>
    <row r="817" spans="4:60" x14ac:dyDescent="0.2">
      <c r="D817" s="3"/>
      <c r="E817" s="3"/>
      <c r="F817" s="3"/>
      <c r="AE817" s="3"/>
      <c r="AF817" s="3"/>
      <c r="BH817" s="3"/>
    </row>
    <row r="818" spans="4:60" x14ac:dyDescent="0.2">
      <c r="D818" s="3"/>
      <c r="E818" s="3"/>
      <c r="F818" s="3"/>
      <c r="AE818" s="3"/>
      <c r="AF818" s="3"/>
      <c r="BH818" s="3"/>
    </row>
    <row r="819" spans="4:60" x14ac:dyDescent="0.2">
      <c r="D819" s="3"/>
      <c r="E819" s="3"/>
      <c r="F819" s="3"/>
      <c r="AE819" s="3"/>
      <c r="AF819" s="3"/>
      <c r="BH819" s="3"/>
    </row>
    <row r="820" spans="4:60" x14ac:dyDescent="0.2">
      <c r="D820" s="3"/>
      <c r="E820" s="3"/>
      <c r="F820" s="3"/>
      <c r="AE820" s="3"/>
      <c r="AF820" s="3"/>
      <c r="BH820" s="3"/>
    </row>
    <row r="821" spans="4:60" x14ac:dyDescent="0.2">
      <c r="D821" s="3"/>
      <c r="E821" s="3"/>
      <c r="F821" s="3"/>
      <c r="AE821" s="3"/>
      <c r="AF821" s="3"/>
      <c r="BH821" s="3"/>
    </row>
    <row r="822" spans="4:60" x14ac:dyDescent="0.2">
      <c r="D822" s="3"/>
      <c r="E822" s="3"/>
      <c r="F822" s="3"/>
      <c r="AE822" s="3"/>
      <c r="AF822" s="3"/>
      <c r="BH822" s="3"/>
    </row>
    <row r="823" spans="4:60" x14ac:dyDescent="0.2">
      <c r="D823" s="3"/>
      <c r="E823" s="3"/>
      <c r="F823" s="3"/>
      <c r="AE823" s="3"/>
      <c r="AF823" s="3"/>
      <c r="BH823" s="3"/>
    </row>
    <row r="824" spans="4:60" x14ac:dyDescent="0.2">
      <c r="D824" s="3"/>
      <c r="E824" s="3"/>
      <c r="F824" s="3"/>
      <c r="AE824" s="3"/>
      <c r="AF824" s="3"/>
      <c r="BH824" s="3"/>
    </row>
    <row r="825" spans="4:60" x14ac:dyDescent="0.2">
      <c r="D825" s="3"/>
      <c r="E825" s="3"/>
      <c r="F825" s="3"/>
      <c r="AE825" s="3"/>
      <c r="AF825" s="3"/>
      <c r="BH825" s="3"/>
    </row>
    <row r="826" spans="4:60" x14ac:dyDescent="0.2">
      <c r="D826" s="3"/>
      <c r="E826" s="3"/>
      <c r="F826" s="3"/>
      <c r="AE826" s="3"/>
      <c r="AF826" s="3"/>
      <c r="BH826" s="3"/>
    </row>
    <row r="827" spans="4:60" x14ac:dyDescent="0.2">
      <c r="D827" s="3"/>
      <c r="E827" s="3"/>
      <c r="F827" s="3"/>
      <c r="AE827" s="3"/>
      <c r="AF827" s="3"/>
      <c r="BH827" s="3"/>
    </row>
    <row r="828" spans="4:60" x14ac:dyDescent="0.2">
      <c r="D828" s="3"/>
      <c r="E828" s="3"/>
      <c r="F828" s="3"/>
      <c r="AE828" s="3"/>
      <c r="AF828" s="3"/>
      <c r="BH828" s="3"/>
    </row>
    <row r="829" spans="4:60" x14ac:dyDescent="0.2">
      <c r="D829" s="3"/>
      <c r="E829" s="3"/>
      <c r="F829" s="3"/>
      <c r="AE829" s="3"/>
      <c r="AF829" s="3"/>
      <c r="BH829" s="3"/>
    </row>
    <row r="830" spans="4:60" x14ac:dyDescent="0.2">
      <c r="D830" s="3"/>
      <c r="E830" s="3"/>
      <c r="F830" s="3"/>
      <c r="AE830" s="3"/>
      <c r="AF830" s="3"/>
      <c r="BH830" s="3"/>
    </row>
    <row r="831" spans="4:60" x14ac:dyDescent="0.2">
      <c r="D831" s="3"/>
      <c r="E831" s="3"/>
      <c r="F831" s="3"/>
      <c r="AE831" s="3"/>
      <c r="AF831" s="3"/>
      <c r="BH831" s="3"/>
    </row>
    <row r="832" spans="4:60" x14ac:dyDescent="0.2">
      <c r="D832" s="3"/>
      <c r="E832" s="3"/>
      <c r="F832" s="3"/>
      <c r="AE832" s="3"/>
      <c r="AF832" s="3"/>
      <c r="BH832" s="3"/>
    </row>
    <row r="833" spans="4:60" x14ac:dyDescent="0.2">
      <c r="D833" s="3"/>
      <c r="E833" s="3"/>
      <c r="F833" s="3"/>
      <c r="AE833" s="3"/>
      <c r="AF833" s="3"/>
      <c r="BH833" s="3"/>
    </row>
    <row r="834" spans="4:60" x14ac:dyDescent="0.2">
      <c r="D834" s="3"/>
      <c r="E834" s="3"/>
      <c r="F834" s="3"/>
      <c r="AE834" s="3"/>
      <c r="AF834" s="3"/>
      <c r="BH834" s="3"/>
    </row>
    <row r="835" spans="4:60" x14ac:dyDescent="0.2">
      <c r="D835" s="3"/>
      <c r="E835" s="3"/>
      <c r="F835" s="3"/>
      <c r="AE835" s="3"/>
      <c r="AF835" s="3"/>
      <c r="BH835" s="3"/>
    </row>
    <row r="836" spans="4:60" x14ac:dyDescent="0.2">
      <c r="D836" s="3"/>
      <c r="E836" s="3"/>
      <c r="F836" s="3"/>
      <c r="AE836" s="3"/>
      <c r="AF836" s="3"/>
      <c r="BH836" s="3"/>
    </row>
    <row r="837" spans="4:60" x14ac:dyDescent="0.2">
      <c r="D837" s="3"/>
      <c r="E837" s="3"/>
      <c r="F837" s="3"/>
      <c r="AE837" s="3"/>
      <c r="AF837" s="3"/>
      <c r="BH837" s="3"/>
    </row>
    <row r="838" spans="4:60" x14ac:dyDescent="0.2">
      <c r="D838" s="3"/>
      <c r="E838" s="3"/>
      <c r="F838" s="3"/>
      <c r="AE838" s="3"/>
      <c r="AF838" s="3"/>
      <c r="BH838" s="3"/>
    </row>
    <row r="839" spans="4:60" x14ac:dyDescent="0.2">
      <c r="D839" s="3"/>
      <c r="E839" s="3"/>
      <c r="F839" s="3"/>
      <c r="AE839" s="3"/>
      <c r="AF839" s="3"/>
      <c r="BH839" s="3"/>
    </row>
    <row r="840" spans="4:60" x14ac:dyDescent="0.2">
      <c r="D840" s="3"/>
      <c r="E840" s="3"/>
      <c r="F840" s="3"/>
      <c r="AE840" s="3"/>
      <c r="AF840" s="3"/>
      <c r="BH840" s="3"/>
    </row>
    <row r="841" spans="4:60" x14ac:dyDescent="0.2">
      <c r="D841" s="3"/>
      <c r="E841" s="3"/>
      <c r="F841" s="3"/>
      <c r="AE841" s="3"/>
      <c r="AF841" s="3"/>
      <c r="BH841" s="3"/>
    </row>
    <row r="842" spans="4:60" x14ac:dyDescent="0.2">
      <c r="D842" s="3"/>
      <c r="E842" s="3"/>
      <c r="F842" s="3"/>
      <c r="AE842" s="3"/>
      <c r="AF842" s="3"/>
      <c r="BH842" s="3"/>
    </row>
    <row r="843" spans="4:60" x14ac:dyDescent="0.2">
      <c r="D843" s="3"/>
      <c r="E843" s="3"/>
      <c r="F843" s="3"/>
      <c r="AE843" s="3"/>
      <c r="AF843" s="3"/>
      <c r="BH843" s="3"/>
    </row>
    <row r="844" spans="4:60" x14ac:dyDescent="0.2">
      <c r="D844" s="3"/>
      <c r="E844" s="3"/>
      <c r="F844" s="3"/>
      <c r="AE844" s="3"/>
      <c r="AF844" s="3"/>
      <c r="BH844" s="3"/>
    </row>
    <row r="845" spans="4:60" x14ac:dyDescent="0.2">
      <c r="D845" s="3"/>
      <c r="E845" s="3"/>
      <c r="F845" s="3"/>
      <c r="AE845" s="3"/>
      <c r="AF845" s="3"/>
      <c r="BH845" s="3"/>
    </row>
    <row r="846" spans="4:60" x14ac:dyDescent="0.2">
      <c r="D846" s="3"/>
      <c r="E846" s="3"/>
      <c r="F846" s="3"/>
      <c r="AE846" s="3"/>
      <c r="AF846" s="3"/>
      <c r="BH846" s="3"/>
    </row>
    <row r="847" spans="4:60" x14ac:dyDescent="0.2">
      <c r="D847" s="3"/>
      <c r="E847" s="3"/>
      <c r="F847" s="3"/>
      <c r="AE847" s="3"/>
      <c r="AF847" s="3"/>
      <c r="BH847" s="3"/>
    </row>
    <row r="848" spans="4:60" x14ac:dyDescent="0.2">
      <c r="D848" s="3"/>
      <c r="E848" s="3"/>
      <c r="F848" s="3"/>
      <c r="AE848" s="3"/>
      <c r="AF848" s="3"/>
      <c r="BH848" s="3"/>
    </row>
    <row r="849" spans="4:60" x14ac:dyDescent="0.2">
      <c r="D849" s="3"/>
      <c r="E849" s="3"/>
      <c r="F849" s="3"/>
      <c r="AE849" s="3"/>
      <c r="AF849" s="3"/>
      <c r="BH849" s="3"/>
    </row>
    <row r="850" spans="4:60" x14ac:dyDescent="0.2">
      <c r="D850" s="3"/>
      <c r="E850" s="3"/>
      <c r="F850" s="3"/>
      <c r="AE850" s="3"/>
      <c r="AF850" s="3"/>
      <c r="BH850" s="3"/>
    </row>
    <row r="851" spans="4:60" x14ac:dyDescent="0.2">
      <c r="D851" s="3"/>
      <c r="E851" s="3"/>
      <c r="F851" s="3"/>
      <c r="AE851" s="3"/>
      <c r="AF851" s="3"/>
      <c r="BH851" s="3"/>
    </row>
    <row r="852" spans="4:60" x14ac:dyDescent="0.2">
      <c r="D852" s="3"/>
      <c r="E852" s="3"/>
      <c r="F852" s="3"/>
      <c r="AE852" s="3"/>
      <c r="AF852" s="3"/>
      <c r="BH852" s="3"/>
    </row>
    <row r="853" spans="4:60" x14ac:dyDescent="0.2">
      <c r="D853" s="3"/>
      <c r="E853" s="3"/>
      <c r="F853" s="3"/>
      <c r="AE853" s="3"/>
      <c r="AF853" s="3"/>
      <c r="BH853" s="3"/>
    </row>
    <row r="854" spans="4:60" x14ac:dyDescent="0.2">
      <c r="D854" s="3"/>
      <c r="E854" s="3"/>
      <c r="F854" s="3"/>
      <c r="AE854" s="3"/>
      <c r="AF854" s="3"/>
      <c r="BH854" s="3"/>
    </row>
    <row r="855" spans="4:60" x14ac:dyDescent="0.2">
      <c r="D855" s="3"/>
      <c r="E855" s="3"/>
      <c r="F855" s="3"/>
      <c r="AE855" s="3"/>
      <c r="AF855" s="3"/>
      <c r="BH855" s="3"/>
    </row>
    <row r="856" spans="4:60" x14ac:dyDescent="0.2">
      <c r="D856" s="3"/>
      <c r="E856" s="3"/>
      <c r="F856" s="3"/>
      <c r="AE856" s="3"/>
      <c r="AF856" s="3"/>
      <c r="BH856" s="3"/>
    </row>
    <row r="857" spans="4:60" x14ac:dyDescent="0.2">
      <c r="D857" s="3"/>
      <c r="E857" s="3"/>
      <c r="F857" s="3"/>
      <c r="AE857" s="3"/>
      <c r="AF857" s="3"/>
      <c r="BH857" s="3"/>
    </row>
    <row r="858" spans="4:60" x14ac:dyDescent="0.2">
      <c r="D858" s="3"/>
      <c r="E858" s="3"/>
      <c r="F858" s="3"/>
      <c r="AE858" s="3"/>
      <c r="AF858" s="3"/>
      <c r="BH858" s="3"/>
    </row>
    <row r="859" spans="4:60" x14ac:dyDescent="0.2">
      <c r="D859" s="3"/>
      <c r="E859" s="3"/>
      <c r="F859" s="3"/>
      <c r="AE859" s="3"/>
      <c r="AF859" s="3"/>
      <c r="BH859" s="3"/>
    </row>
    <row r="860" spans="4:60" x14ac:dyDescent="0.2">
      <c r="D860" s="3"/>
      <c r="E860" s="3"/>
      <c r="F860" s="3"/>
      <c r="AE860" s="3"/>
      <c r="AF860" s="3"/>
      <c r="BH860" s="3"/>
    </row>
    <row r="861" spans="4:60" x14ac:dyDescent="0.2">
      <c r="D861" s="3"/>
      <c r="E861" s="3"/>
      <c r="F861" s="3"/>
      <c r="AE861" s="3"/>
      <c r="AF861" s="3"/>
      <c r="BH861" s="3"/>
    </row>
    <row r="862" spans="4:60" x14ac:dyDescent="0.2">
      <c r="D862" s="3"/>
      <c r="E862" s="3"/>
      <c r="F862" s="3"/>
      <c r="AE862" s="3"/>
      <c r="AF862" s="3"/>
      <c r="BH862" s="3"/>
    </row>
    <row r="863" spans="4:60" x14ac:dyDescent="0.2">
      <c r="D863" s="3"/>
      <c r="E863" s="3"/>
      <c r="F863" s="3"/>
      <c r="AE863" s="3"/>
      <c r="AF863" s="3"/>
      <c r="BH863" s="3"/>
    </row>
    <row r="864" spans="4:60" x14ac:dyDescent="0.2">
      <c r="D864" s="3"/>
      <c r="E864" s="3"/>
      <c r="F864" s="3"/>
      <c r="AE864" s="3"/>
      <c r="AF864" s="3"/>
      <c r="BH864" s="3"/>
    </row>
    <row r="865" spans="4:60" x14ac:dyDescent="0.2">
      <c r="D865" s="3"/>
      <c r="E865" s="3"/>
      <c r="F865" s="3"/>
      <c r="AE865" s="3"/>
      <c r="AF865" s="3"/>
      <c r="BH865" s="3"/>
    </row>
    <row r="866" spans="4:60" x14ac:dyDescent="0.2">
      <c r="D866" s="3"/>
      <c r="E866" s="3"/>
      <c r="F866" s="3"/>
      <c r="AE866" s="3"/>
      <c r="AF866" s="3"/>
      <c r="BH866" s="3"/>
    </row>
    <row r="867" spans="4:60" x14ac:dyDescent="0.2">
      <c r="D867" s="3"/>
      <c r="E867" s="3"/>
      <c r="F867" s="3"/>
      <c r="AE867" s="3"/>
      <c r="AF867" s="3"/>
      <c r="BH867" s="3"/>
    </row>
    <row r="868" spans="4:60" x14ac:dyDescent="0.2">
      <c r="D868" s="3"/>
      <c r="E868" s="3"/>
      <c r="F868" s="3"/>
      <c r="AE868" s="3"/>
      <c r="AF868" s="3"/>
      <c r="BH868" s="3"/>
    </row>
    <row r="869" spans="4:60" x14ac:dyDescent="0.2">
      <c r="D869" s="3"/>
      <c r="E869" s="3"/>
      <c r="F869" s="3"/>
      <c r="AE869" s="3"/>
      <c r="AF869" s="3"/>
      <c r="BH869" s="3"/>
    </row>
    <row r="870" spans="4:60" x14ac:dyDescent="0.2">
      <c r="D870" s="3"/>
      <c r="E870" s="3"/>
      <c r="F870" s="3"/>
      <c r="AE870" s="3"/>
      <c r="AF870" s="3"/>
      <c r="BH870" s="3"/>
    </row>
    <row r="871" spans="4:60" x14ac:dyDescent="0.2">
      <c r="D871" s="3"/>
      <c r="E871" s="3"/>
      <c r="F871" s="3"/>
      <c r="AE871" s="3"/>
      <c r="AF871" s="3"/>
      <c r="BH871" s="3"/>
    </row>
    <row r="872" spans="4:60" x14ac:dyDescent="0.2">
      <c r="D872" s="3"/>
      <c r="E872" s="3"/>
      <c r="F872" s="3"/>
      <c r="AE872" s="3"/>
      <c r="AF872" s="3"/>
      <c r="BH872" s="3"/>
    </row>
    <row r="873" spans="4:60" x14ac:dyDescent="0.2">
      <c r="D873" s="3"/>
      <c r="E873" s="3"/>
      <c r="F873" s="3"/>
      <c r="AE873" s="3"/>
      <c r="AF873" s="3"/>
      <c r="BH873" s="3"/>
    </row>
    <row r="874" spans="4:60" x14ac:dyDescent="0.2">
      <c r="D874" s="3"/>
      <c r="E874" s="3"/>
      <c r="F874" s="3"/>
      <c r="AE874" s="3"/>
      <c r="AF874" s="3"/>
      <c r="BH874" s="3"/>
    </row>
    <row r="875" spans="4:60" x14ac:dyDescent="0.2">
      <c r="D875" s="3"/>
      <c r="E875" s="3"/>
      <c r="F875" s="3"/>
      <c r="AE875" s="3"/>
      <c r="AF875" s="3"/>
      <c r="BH875" s="3"/>
    </row>
    <row r="876" spans="4:60" x14ac:dyDescent="0.2">
      <c r="D876" s="3"/>
      <c r="E876" s="3"/>
      <c r="F876" s="3"/>
      <c r="AE876" s="3"/>
      <c r="AF876" s="3"/>
      <c r="BH876" s="3"/>
    </row>
    <row r="877" spans="4:60" x14ac:dyDescent="0.2">
      <c r="D877" s="3"/>
      <c r="E877" s="3"/>
      <c r="F877" s="3"/>
      <c r="AE877" s="3"/>
      <c r="AF877" s="3"/>
      <c r="BH877" s="3"/>
    </row>
    <row r="878" spans="4:60" x14ac:dyDescent="0.2">
      <c r="D878" s="3"/>
      <c r="E878" s="3"/>
      <c r="F878" s="3"/>
      <c r="AE878" s="3"/>
      <c r="AF878" s="3"/>
      <c r="BH878" s="3"/>
    </row>
    <row r="879" spans="4:60" x14ac:dyDescent="0.2">
      <c r="D879" s="3"/>
      <c r="E879" s="3"/>
      <c r="F879" s="3"/>
      <c r="AE879" s="3"/>
      <c r="AF879" s="3"/>
      <c r="BH879" s="3"/>
    </row>
    <row r="880" spans="4:60" x14ac:dyDescent="0.2">
      <c r="D880" s="3"/>
      <c r="E880" s="3"/>
      <c r="F880" s="3"/>
      <c r="AE880" s="3"/>
      <c r="AF880" s="3"/>
      <c r="BH880" s="3"/>
    </row>
    <row r="881" spans="4:60" x14ac:dyDescent="0.2">
      <c r="D881" s="3"/>
      <c r="E881" s="3"/>
      <c r="F881" s="3"/>
      <c r="AE881" s="3"/>
      <c r="AF881" s="3"/>
      <c r="BH881" s="3"/>
    </row>
    <row r="882" spans="4:60" x14ac:dyDescent="0.2">
      <c r="D882" s="3"/>
      <c r="E882" s="3"/>
      <c r="F882" s="3"/>
      <c r="AE882" s="3"/>
      <c r="AF882" s="3"/>
      <c r="BH882" s="3"/>
    </row>
    <row r="883" spans="4:60" x14ac:dyDescent="0.2">
      <c r="D883" s="3"/>
      <c r="E883" s="3"/>
      <c r="F883" s="3"/>
      <c r="AE883" s="3"/>
      <c r="AF883" s="3"/>
      <c r="BH883" s="3"/>
    </row>
    <row r="884" spans="4:60" x14ac:dyDescent="0.2">
      <c r="D884" s="3"/>
      <c r="E884" s="3"/>
      <c r="F884" s="3"/>
      <c r="AE884" s="3"/>
      <c r="AF884" s="3"/>
      <c r="BH884" s="3"/>
    </row>
    <row r="885" spans="4:60" x14ac:dyDescent="0.2">
      <c r="D885" s="3"/>
      <c r="E885" s="3"/>
      <c r="F885" s="3"/>
      <c r="AE885" s="3"/>
      <c r="AF885" s="3"/>
      <c r="BH885" s="3"/>
    </row>
    <row r="886" spans="4:60" x14ac:dyDescent="0.2">
      <c r="D886" s="3"/>
      <c r="E886" s="3"/>
      <c r="F886" s="3"/>
      <c r="AE886" s="3"/>
      <c r="AF886" s="3"/>
      <c r="BH886" s="3"/>
    </row>
    <row r="887" spans="4:60" x14ac:dyDescent="0.2">
      <c r="D887" s="3"/>
      <c r="E887" s="3"/>
      <c r="F887" s="3"/>
      <c r="AE887" s="3"/>
      <c r="AF887" s="3"/>
      <c r="BH887" s="3"/>
    </row>
    <row r="888" spans="4:60" x14ac:dyDescent="0.2">
      <c r="D888" s="3"/>
      <c r="E888" s="3"/>
      <c r="F888" s="3"/>
      <c r="AE888" s="3"/>
      <c r="AF888" s="3"/>
      <c r="BH888" s="3"/>
    </row>
    <row r="889" spans="4:60" x14ac:dyDescent="0.2">
      <c r="D889" s="3"/>
      <c r="E889" s="3"/>
      <c r="F889" s="3"/>
      <c r="AE889" s="3"/>
      <c r="AF889" s="3"/>
      <c r="BH889" s="3"/>
    </row>
    <row r="890" spans="4:60" x14ac:dyDescent="0.2">
      <c r="D890" s="3"/>
      <c r="E890" s="3"/>
      <c r="F890" s="3"/>
      <c r="AE890" s="3"/>
      <c r="AF890" s="3"/>
      <c r="BH890" s="3"/>
    </row>
    <row r="891" spans="4:60" x14ac:dyDescent="0.2">
      <c r="D891" s="3"/>
      <c r="E891" s="3"/>
      <c r="F891" s="3"/>
      <c r="AE891" s="3"/>
      <c r="AF891" s="3"/>
      <c r="BH891" s="3"/>
    </row>
    <row r="892" spans="4:60" x14ac:dyDescent="0.2">
      <c r="D892" s="3"/>
      <c r="E892" s="3"/>
      <c r="F892" s="3"/>
      <c r="AE892" s="3"/>
      <c r="AF892" s="3"/>
      <c r="BH892" s="3"/>
    </row>
    <row r="893" spans="4:60" x14ac:dyDescent="0.2">
      <c r="D893" s="3"/>
      <c r="E893" s="3"/>
      <c r="F893" s="3"/>
      <c r="AE893" s="3"/>
      <c r="AF893" s="3"/>
      <c r="BH893" s="3"/>
    </row>
    <row r="894" spans="4:60" x14ac:dyDescent="0.2">
      <c r="D894" s="3"/>
      <c r="E894" s="3"/>
      <c r="F894" s="3"/>
      <c r="AE894" s="3"/>
      <c r="AF894" s="3"/>
      <c r="BH894" s="3"/>
    </row>
    <row r="895" spans="4:60" x14ac:dyDescent="0.2">
      <c r="D895" s="3"/>
      <c r="E895" s="3"/>
      <c r="F895" s="3"/>
      <c r="AE895" s="3"/>
      <c r="AF895" s="3"/>
      <c r="BH895" s="3"/>
    </row>
    <row r="896" spans="4:60" x14ac:dyDescent="0.2">
      <c r="D896" s="3"/>
      <c r="E896" s="3"/>
      <c r="F896" s="3"/>
      <c r="AE896" s="3"/>
      <c r="AF896" s="3"/>
      <c r="BH896" s="3"/>
    </row>
    <row r="897" spans="4:60" x14ac:dyDescent="0.2">
      <c r="D897" s="3"/>
      <c r="E897" s="3"/>
      <c r="F897" s="3"/>
      <c r="AE897" s="3"/>
      <c r="AF897" s="3"/>
      <c r="BH897" s="3"/>
    </row>
    <row r="898" spans="4:60" x14ac:dyDescent="0.2">
      <c r="D898" s="3"/>
      <c r="E898" s="3"/>
      <c r="F898" s="3"/>
      <c r="AE898" s="3"/>
      <c r="AF898" s="3"/>
      <c r="BH898" s="3"/>
    </row>
    <row r="899" spans="4:60" x14ac:dyDescent="0.2">
      <c r="D899" s="3"/>
      <c r="E899" s="3"/>
      <c r="F899" s="3"/>
      <c r="AE899" s="3"/>
      <c r="AF899" s="3"/>
      <c r="BH899" s="3"/>
    </row>
    <row r="900" spans="4:60" x14ac:dyDescent="0.2">
      <c r="D900" s="3"/>
      <c r="E900" s="3"/>
      <c r="F900" s="3"/>
      <c r="AE900" s="3"/>
      <c r="AF900" s="3"/>
      <c r="BH900" s="3"/>
    </row>
    <row r="901" spans="4:60" x14ac:dyDescent="0.2">
      <c r="D901" s="3"/>
      <c r="E901" s="3"/>
      <c r="F901" s="3"/>
      <c r="AE901" s="3"/>
      <c r="AF901" s="3"/>
      <c r="BH901" s="3"/>
    </row>
    <row r="903" spans="4:60" x14ac:dyDescent="0.2">
      <c r="D903" s="3"/>
      <c r="E903" s="3"/>
      <c r="F903" s="3"/>
      <c r="AE903" s="3"/>
      <c r="AF903" s="3"/>
      <c r="BH903" s="3"/>
    </row>
    <row r="904" spans="4:60" x14ac:dyDescent="0.2">
      <c r="D904" s="3"/>
      <c r="E904" s="3"/>
      <c r="F904" s="3"/>
      <c r="AE904" s="3"/>
      <c r="AF904" s="3"/>
      <c r="BH904" s="3"/>
    </row>
    <row r="905" spans="4:60" x14ac:dyDescent="0.2">
      <c r="D905" s="3"/>
      <c r="E905" s="3"/>
      <c r="F905" s="3"/>
      <c r="AE905" s="3"/>
      <c r="AF905" s="3"/>
      <c r="BH905" s="3"/>
    </row>
    <row r="906" spans="4:60" x14ac:dyDescent="0.2">
      <c r="D906" s="3"/>
      <c r="E906" s="3"/>
      <c r="F906" s="3"/>
      <c r="AE906" s="3"/>
      <c r="AF906" s="3"/>
      <c r="BH906" s="3"/>
    </row>
    <row r="907" spans="4:60" x14ac:dyDescent="0.2">
      <c r="D907" s="3"/>
      <c r="E907" s="3"/>
      <c r="F907" s="3"/>
      <c r="AE907" s="3"/>
      <c r="AF907" s="3"/>
      <c r="BH907" s="3"/>
    </row>
    <row r="908" spans="4:60" x14ac:dyDescent="0.2">
      <c r="D908" s="3"/>
      <c r="E908" s="3"/>
      <c r="F908" s="3"/>
      <c r="AE908" s="3"/>
      <c r="AF908" s="3"/>
      <c r="BH908" s="3"/>
    </row>
    <row r="909" spans="4:60" x14ac:dyDescent="0.2">
      <c r="D909" s="3"/>
      <c r="E909" s="3"/>
      <c r="F909" s="3"/>
      <c r="AE909" s="3"/>
      <c r="AF909" s="3"/>
      <c r="BH909" s="3"/>
    </row>
    <row r="910" spans="4:60" x14ac:dyDescent="0.2">
      <c r="D910" s="3"/>
      <c r="E910" s="3"/>
      <c r="F910" s="3"/>
      <c r="AE910" s="3"/>
      <c r="AF910" s="3"/>
      <c r="BH910" s="3"/>
    </row>
    <row r="911" spans="4:60" x14ac:dyDescent="0.2">
      <c r="D911" s="3"/>
      <c r="E911" s="3"/>
      <c r="F911" s="3"/>
      <c r="AE911" s="3"/>
      <c r="AF911" s="3"/>
      <c r="BH911" s="3"/>
    </row>
    <row r="912" spans="4:60" x14ac:dyDescent="0.2">
      <c r="D912" s="3"/>
      <c r="E912" s="3"/>
      <c r="F912" s="3"/>
      <c r="AE912" s="3"/>
      <c r="AF912" s="3"/>
      <c r="BH912" s="3"/>
    </row>
    <row r="913" spans="4:60" x14ac:dyDescent="0.2">
      <c r="D913" s="3"/>
      <c r="E913" s="3"/>
      <c r="F913" s="3"/>
      <c r="AE913" s="3"/>
      <c r="AF913" s="3"/>
      <c r="BH913" s="3"/>
    </row>
    <row r="914" spans="4:60" x14ac:dyDescent="0.2">
      <c r="D914" s="3"/>
      <c r="E914" s="3"/>
      <c r="F914" s="3"/>
      <c r="AE914" s="3"/>
      <c r="AF914" s="3"/>
      <c r="BH914" s="3"/>
    </row>
    <row r="915" spans="4:60" x14ac:dyDescent="0.2">
      <c r="D915" s="3"/>
      <c r="E915" s="3"/>
      <c r="F915" s="3"/>
      <c r="AE915" s="3"/>
      <c r="AF915" s="3"/>
      <c r="BH915" s="3"/>
    </row>
    <row r="916" spans="4:60" x14ac:dyDescent="0.2">
      <c r="D916" s="3"/>
      <c r="E916" s="3"/>
      <c r="F916" s="3"/>
      <c r="AE916" s="3"/>
      <c r="AF916" s="3"/>
      <c r="BH916" s="3"/>
    </row>
    <row r="917" spans="4:60" x14ac:dyDescent="0.2">
      <c r="D917" s="3"/>
      <c r="E917" s="3"/>
      <c r="F917" s="3"/>
      <c r="AE917" s="3"/>
      <c r="AF917" s="3"/>
      <c r="BH917" s="3"/>
    </row>
    <row r="918" spans="4:60" x14ac:dyDescent="0.2">
      <c r="D918" s="3"/>
      <c r="E918" s="3"/>
      <c r="F918" s="3"/>
      <c r="AE918" s="3"/>
      <c r="AF918" s="3"/>
      <c r="BH918" s="3"/>
    </row>
    <row r="919" spans="4:60" x14ac:dyDescent="0.2">
      <c r="D919" s="3"/>
      <c r="E919" s="3"/>
      <c r="F919" s="3"/>
      <c r="AE919" s="3"/>
      <c r="AF919" s="3"/>
      <c r="BH919" s="3"/>
    </row>
    <row r="920" spans="4:60" x14ac:dyDescent="0.2">
      <c r="D920" s="3"/>
      <c r="E920" s="3"/>
      <c r="F920" s="3"/>
      <c r="AE920" s="3"/>
      <c r="AF920" s="3"/>
      <c r="BH920" s="3"/>
    </row>
    <row r="921" spans="4:60" x14ac:dyDescent="0.2">
      <c r="D921" s="3"/>
      <c r="E921" s="3"/>
      <c r="F921" s="3"/>
      <c r="AE921" s="3"/>
      <c r="AF921" s="3"/>
      <c r="BH921" s="3"/>
    </row>
    <row r="922" spans="4:60" x14ac:dyDescent="0.2">
      <c r="D922" s="3"/>
      <c r="E922" s="3"/>
      <c r="F922" s="3"/>
      <c r="AE922" s="3"/>
      <c r="AF922" s="3"/>
      <c r="BH922" s="3"/>
    </row>
    <row r="923" spans="4:60" x14ac:dyDescent="0.2">
      <c r="D923" s="3"/>
      <c r="E923" s="3"/>
      <c r="F923" s="3"/>
      <c r="AE923" s="3"/>
      <c r="AF923" s="3"/>
      <c r="BH923" s="3"/>
    </row>
    <row r="924" spans="4:60" x14ac:dyDescent="0.2">
      <c r="D924" s="3"/>
      <c r="E924" s="3"/>
      <c r="F924" s="3"/>
      <c r="AE924" s="3"/>
      <c r="AF924" s="3"/>
      <c r="BH924" s="3"/>
    </row>
    <row r="925" spans="4:60" x14ac:dyDescent="0.2">
      <c r="D925" s="3"/>
      <c r="E925" s="3"/>
      <c r="F925" s="3"/>
      <c r="AE925" s="3"/>
      <c r="AF925" s="3"/>
      <c r="BH925" s="3"/>
    </row>
    <row r="926" spans="4:60" x14ac:dyDescent="0.2">
      <c r="D926" s="3"/>
      <c r="E926" s="3"/>
      <c r="F926" s="3"/>
      <c r="AE926" s="3"/>
      <c r="AF926" s="3"/>
      <c r="BH926" s="3"/>
    </row>
    <row r="927" spans="4:60" x14ac:dyDescent="0.2">
      <c r="D927" s="3"/>
      <c r="E927" s="3"/>
      <c r="F927" s="3"/>
      <c r="AE927" s="3"/>
      <c r="AF927" s="3"/>
      <c r="BH927" s="3"/>
    </row>
    <row r="928" spans="4:60" x14ac:dyDescent="0.2">
      <c r="D928" s="3"/>
      <c r="E928" s="3"/>
      <c r="F928" s="3"/>
      <c r="AE928" s="3"/>
      <c r="AF928" s="3"/>
      <c r="BH928" s="3"/>
    </row>
    <row r="929" spans="4:60" x14ac:dyDescent="0.2">
      <c r="D929" s="3"/>
      <c r="E929" s="3"/>
      <c r="F929" s="3"/>
      <c r="AE929" s="3"/>
      <c r="AF929" s="3"/>
      <c r="BH929" s="3"/>
    </row>
    <row r="930" spans="4:60" x14ac:dyDescent="0.2">
      <c r="D930" s="3"/>
      <c r="E930" s="3"/>
      <c r="F930" s="3"/>
      <c r="AE930" s="3"/>
      <c r="AF930" s="3"/>
      <c r="BH930" s="3"/>
    </row>
    <row r="931" spans="4:60" x14ac:dyDescent="0.2">
      <c r="D931" s="3"/>
      <c r="E931" s="3"/>
      <c r="F931" s="3"/>
      <c r="AE931" s="3"/>
      <c r="AF931" s="3"/>
      <c r="BH931" s="3"/>
    </row>
    <row r="932" spans="4:60" x14ac:dyDescent="0.2">
      <c r="D932" s="3"/>
      <c r="E932" s="3"/>
      <c r="F932" s="3"/>
      <c r="AE932" s="3"/>
      <c r="AF932" s="3"/>
      <c r="BH932" s="3"/>
    </row>
    <row r="933" spans="4:60" x14ac:dyDescent="0.2">
      <c r="D933" s="3"/>
      <c r="E933" s="3"/>
      <c r="F933" s="3"/>
      <c r="AE933" s="3"/>
      <c r="AF933" s="3"/>
      <c r="BH933" s="3"/>
    </row>
    <row r="934" spans="4:60" x14ac:dyDescent="0.2">
      <c r="D934" s="3"/>
      <c r="E934" s="3"/>
      <c r="F934" s="3"/>
      <c r="AE934" s="3"/>
      <c r="AF934" s="3"/>
      <c r="BH934" s="3"/>
    </row>
    <row r="935" spans="4:60" x14ac:dyDescent="0.2">
      <c r="D935" s="3"/>
      <c r="E935" s="3"/>
      <c r="F935" s="3"/>
      <c r="AE935" s="3"/>
      <c r="AF935" s="3"/>
      <c r="BH935" s="3"/>
    </row>
    <row r="936" spans="4:60" x14ac:dyDescent="0.2">
      <c r="D936" s="3"/>
      <c r="E936" s="3"/>
      <c r="F936" s="3"/>
      <c r="AE936" s="3"/>
      <c r="AF936" s="3"/>
      <c r="BH936" s="3"/>
    </row>
    <row r="937" spans="4:60" x14ac:dyDescent="0.2">
      <c r="D937" s="3"/>
      <c r="E937" s="3"/>
      <c r="F937" s="3"/>
      <c r="AE937" s="3"/>
      <c r="AF937" s="3"/>
      <c r="BH937" s="3"/>
    </row>
    <row r="938" spans="4:60" x14ac:dyDescent="0.2">
      <c r="D938" s="3"/>
      <c r="E938" s="3"/>
      <c r="F938" s="3"/>
      <c r="AE938" s="3"/>
      <c r="AF938" s="3"/>
      <c r="BH938" s="3"/>
    </row>
    <row r="939" spans="4:60" x14ac:dyDescent="0.2">
      <c r="D939" s="3"/>
      <c r="E939" s="3"/>
      <c r="F939" s="3"/>
      <c r="AE939" s="3"/>
      <c r="AF939" s="3"/>
      <c r="BH939" s="3"/>
    </row>
    <row r="940" spans="4:60" x14ac:dyDescent="0.2">
      <c r="D940" s="3"/>
      <c r="E940" s="3"/>
      <c r="F940" s="3"/>
      <c r="AE940" s="3"/>
      <c r="AF940" s="3"/>
      <c r="BH940" s="3"/>
    </row>
    <row r="941" spans="4:60" x14ac:dyDescent="0.2">
      <c r="D941" s="3"/>
      <c r="E941" s="3"/>
      <c r="F941" s="3"/>
      <c r="AE941" s="3"/>
      <c r="AF941" s="3"/>
      <c r="BH941" s="3"/>
    </row>
    <row r="942" spans="4:60" x14ac:dyDescent="0.2">
      <c r="D942" s="3"/>
      <c r="E942" s="3"/>
      <c r="F942" s="3"/>
      <c r="AE942" s="3"/>
      <c r="AF942" s="3"/>
      <c r="BH942" s="3"/>
    </row>
    <row r="943" spans="4:60" x14ac:dyDescent="0.2">
      <c r="D943" s="3"/>
      <c r="E943" s="3"/>
      <c r="F943" s="3"/>
      <c r="AE943" s="3"/>
      <c r="AF943" s="3"/>
      <c r="BH943" s="3"/>
    </row>
    <row r="944" spans="4:60" x14ac:dyDescent="0.2">
      <c r="D944" s="3"/>
      <c r="E944" s="3"/>
      <c r="F944" s="3"/>
      <c r="AE944" s="3"/>
      <c r="AF944" s="3"/>
      <c r="BH944" s="3"/>
    </row>
    <row r="945" spans="4:60" x14ac:dyDescent="0.2">
      <c r="D945" s="3"/>
      <c r="E945" s="3"/>
      <c r="F945" s="3"/>
      <c r="AE945" s="3"/>
      <c r="AF945" s="3"/>
      <c r="BH945" s="3"/>
    </row>
    <row r="946" spans="4:60" x14ac:dyDescent="0.2">
      <c r="D946" s="3"/>
      <c r="E946" s="3"/>
      <c r="F946" s="3"/>
      <c r="AE946" s="3"/>
      <c r="AF946" s="3"/>
      <c r="BH946" s="3"/>
    </row>
    <row r="947" spans="4:60" x14ac:dyDescent="0.2">
      <c r="D947" s="3"/>
      <c r="E947" s="3"/>
      <c r="F947" s="3"/>
      <c r="AE947" s="3"/>
      <c r="AF947" s="3"/>
      <c r="BH947" s="3"/>
    </row>
    <row r="948" spans="4:60" x14ac:dyDescent="0.2">
      <c r="D948" s="3"/>
      <c r="E948" s="3"/>
      <c r="F948" s="3"/>
      <c r="AE948" s="3"/>
      <c r="AF948" s="3"/>
      <c r="BH948" s="3"/>
    </row>
  </sheetData>
  <pageMargins left="0.25" right="0.25" top="0.75" bottom="0.75" header="0.3" footer="0.3"/>
  <pageSetup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H37" sqref="H37"/>
    </sheetView>
  </sheetViews>
  <sheetFormatPr defaultRowHeight="15" x14ac:dyDescent="0.25"/>
  <cols>
    <col min="1" max="1" width="11.28515625" bestFit="1" customWidth="1"/>
    <col min="2" max="2" width="14.28515625" bestFit="1" customWidth="1"/>
    <col min="3" max="3" width="12.5703125" bestFit="1" customWidth="1"/>
    <col min="4" max="4" width="13.42578125" bestFit="1" customWidth="1"/>
    <col min="5" max="13" width="14.28515625" bestFit="1" customWidth="1"/>
    <col min="14" max="14" width="15.28515625" bestFit="1" customWidth="1"/>
  </cols>
  <sheetData>
    <row r="1" spans="1:14" x14ac:dyDescent="0.25">
      <c r="A1" s="889" t="s">
        <v>179</v>
      </c>
      <c r="B1" s="889"/>
      <c r="C1" s="889"/>
      <c r="D1" s="889"/>
      <c r="E1" s="889"/>
      <c r="F1" s="889"/>
      <c r="G1" s="889"/>
      <c r="H1" s="889"/>
      <c r="I1" s="889"/>
      <c r="J1" s="889"/>
      <c r="K1" s="889"/>
      <c r="L1" s="889"/>
      <c r="M1" s="889"/>
      <c r="N1" s="889"/>
    </row>
    <row r="2" spans="1:14" x14ac:dyDescent="0.25">
      <c r="A2" s="781" t="s">
        <v>88</v>
      </c>
      <c r="B2" s="781" t="s">
        <v>191</v>
      </c>
      <c r="C2" s="781" t="s">
        <v>192</v>
      </c>
      <c r="D2" s="781" t="s">
        <v>193</v>
      </c>
      <c r="E2" s="781" t="s">
        <v>194</v>
      </c>
      <c r="F2" s="781" t="s">
        <v>195</v>
      </c>
      <c r="G2" s="781" t="s">
        <v>85</v>
      </c>
      <c r="H2" s="781" t="s">
        <v>80</v>
      </c>
      <c r="I2" s="781" t="s">
        <v>81</v>
      </c>
      <c r="J2" s="781" t="s">
        <v>82</v>
      </c>
      <c r="K2" s="781" t="s">
        <v>83</v>
      </c>
      <c r="L2" s="781" t="s">
        <v>84</v>
      </c>
      <c r="M2" s="781" t="s">
        <v>196</v>
      </c>
      <c r="N2" s="781" t="s">
        <v>16</v>
      </c>
    </row>
    <row r="3" spans="1:14" x14ac:dyDescent="0.25">
      <c r="A3" s="785" t="s">
        <v>190</v>
      </c>
      <c r="B3" s="780">
        <v>413692.29800000001</v>
      </c>
      <c r="C3" s="780">
        <v>197126.25900000002</v>
      </c>
      <c r="D3" s="780">
        <v>132122.49900000001</v>
      </c>
      <c r="E3" s="780">
        <v>91234.98</v>
      </c>
      <c r="F3" s="780">
        <v>281951.99699999997</v>
      </c>
      <c r="G3" s="780">
        <v>641025.53099999996</v>
      </c>
      <c r="H3" s="780">
        <v>870744.87599999993</v>
      </c>
      <c r="I3" s="780">
        <v>1019558.892</v>
      </c>
      <c r="J3" s="780">
        <v>831524.32899999979</v>
      </c>
      <c r="K3" s="780">
        <v>742208.30300000007</v>
      </c>
      <c r="L3" s="780">
        <v>676175.58700000006</v>
      </c>
      <c r="M3" s="780">
        <v>577405.42500000005</v>
      </c>
      <c r="N3" s="780">
        <v>6474770.9759999998</v>
      </c>
    </row>
    <row r="4" spans="1:14" x14ac:dyDescent="0.25">
      <c r="A4" s="785" t="s">
        <v>204</v>
      </c>
      <c r="B4" s="780">
        <v>575819.73074999999</v>
      </c>
      <c r="C4" s="780">
        <v>390411.89300000004</v>
      </c>
      <c r="D4" s="780">
        <v>142759.98800000001</v>
      </c>
      <c r="E4" s="780">
        <v>207841.95</v>
      </c>
      <c r="F4" s="780">
        <v>302946.52275</v>
      </c>
      <c r="G4" s="780">
        <v>303243.49424999999</v>
      </c>
      <c r="H4" s="780">
        <v>322486.83099999995</v>
      </c>
      <c r="I4" s="780">
        <v>355793.67074999999</v>
      </c>
      <c r="J4" s="780">
        <v>205904.80225000001</v>
      </c>
      <c r="K4" s="780">
        <v>221547.89999999997</v>
      </c>
      <c r="L4" s="780">
        <v>296101.755</v>
      </c>
      <c r="M4" s="780">
        <v>456027.34125000006</v>
      </c>
      <c r="N4" s="780">
        <v>3780885.8790000002</v>
      </c>
    </row>
    <row r="5" spans="1:14" x14ac:dyDescent="0.25">
      <c r="A5" s="785" t="s">
        <v>44</v>
      </c>
      <c r="B5" s="780">
        <v>31900.000000000004</v>
      </c>
      <c r="C5" s="780">
        <v>45677.5</v>
      </c>
      <c r="D5" s="780">
        <v>54120</v>
      </c>
      <c r="E5" s="780">
        <v>44440</v>
      </c>
      <c r="F5" s="780">
        <v>27032.5</v>
      </c>
      <c r="G5" s="780">
        <v>19607.5</v>
      </c>
      <c r="H5" s="780">
        <v>17077.5</v>
      </c>
      <c r="I5" s="780">
        <v>16720.000000000004</v>
      </c>
      <c r="J5" s="780">
        <v>20900.000000000004</v>
      </c>
      <c r="K5" s="780">
        <v>24035.000000000004</v>
      </c>
      <c r="L5" s="780">
        <v>32450.000000000007</v>
      </c>
      <c r="M5" s="780">
        <v>31790.000000000004</v>
      </c>
      <c r="N5" s="780">
        <v>365750</v>
      </c>
    </row>
    <row r="6" spans="1:14" x14ac:dyDescent="0.25">
      <c r="A6" s="785" t="s">
        <v>75</v>
      </c>
      <c r="B6" s="780">
        <v>131950</v>
      </c>
      <c r="C6" s="780">
        <v>247520</v>
      </c>
      <c r="D6" s="780">
        <v>156975</v>
      </c>
      <c r="E6" s="780">
        <v>36855</v>
      </c>
      <c r="F6" s="780">
        <v>0</v>
      </c>
      <c r="G6" s="780">
        <v>0</v>
      </c>
      <c r="H6" s="780">
        <v>0</v>
      </c>
      <c r="I6" s="780">
        <v>0</v>
      </c>
      <c r="J6" s="780">
        <v>0</v>
      </c>
      <c r="K6" s="780">
        <v>0</v>
      </c>
      <c r="L6" s="780">
        <v>0</v>
      </c>
      <c r="M6" s="780">
        <v>21840</v>
      </c>
      <c r="N6" s="780">
        <v>595140</v>
      </c>
    </row>
    <row r="7" spans="1:14" x14ac:dyDescent="0.25">
      <c r="A7" s="785" t="s">
        <v>45</v>
      </c>
      <c r="B7" s="780">
        <v>39595.599999999999</v>
      </c>
      <c r="C7" s="780">
        <v>39595.599999999999</v>
      </c>
      <c r="D7" s="780">
        <v>39595.599999999999</v>
      </c>
      <c r="E7" s="780">
        <v>39595.599999999999</v>
      </c>
      <c r="F7" s="780">
        <v>39595.599999999999</v>
      </c>
      <c r="G7" s="780">
        <v>39595.599999999999</v>
      </c>
      <c r="H7" s="780">
        <v>39595.599999999999</v>
      </c>
      <c r="I7" s="780">
        <v>39595.599999999999</v>
      </c>
      <c r="J7" s="780">
        <v>39595.599999999999</v>
      </c>
      <c r="K7" s="780">
        <v>39595.599999999999</v>
      </c>
      <c r="L7" s="780">
        <v>39595.599999999999</v>
      </c>
      <c r="M7" s="780">
        <v>39595.599999999999</v>
      </c>
      <c r="N7" s="780">
        <v>475147.1999999999</v>
      </c>
    </row>
    <row r="8" spans="1:14" ht="15.75" thickBot="1" x14ac:dyDescent="0.3">
      <c r="A8" s="786" t="s">
        <v>211</v>
      </c>
      <c r="B8" s="787">
        <v>1192957.6287500001</v>
      </c>
      <c r="C8" s="787">
        <v>920331.25199999998</v>
      </c>
      <c r="D8" s="787">
        <v>525573.08700000006</v>
      </c>
      <c r="E8" s="787">
        <v>419967.52999999997</v>
      </c>
      <c r="F8" s="787">
        <v>651526.61974999995</v>
      </c>
      <c r="G8" s="787">
        <v>1003472.1252499999</v>
      </c>
      <c r="H8" s="787">
        <v>1249904.807</v>
      </c>
      <c r="I8" s="787">
        <v>1431668.1627500001</v>
      </c>
      <c r="J8" s="787">
        <v>1097924.73125</v>
      </c>
      <c r="K8" s="787">
        <v>1027386.803</v>
      </c>
      <c r="L8" s="787">
        <v>1044322.942</v>
      </c>
      <c r="M8" s="787">
        <v>1126658.3662500002</v>
      </c>
      <c r="N8" s="787">
        <v>11691694.055</v>
      </c>
    </row>
    <row r="9" spans="1:14" ht="15.75" thickTop="1" x14ac:dyDescent="0.25"/>
    <row r="11" spans="1:14" x14ac:dyDescent="0.25">
      <c r="A11" s="890" t="s">
        <v>217</v>
      </c>
      <c r="B11" s="890"/>
      <c r="C11" s="890"/>
      <c r="D11" s="890"/>
      <c r="E11" s="890"/>
      <c r="F11" s="890"/>
      <c r="G11" s="890"/>
      <c r="H11" s="890"/>
      <c r="I11" s="890"/>
      <c r="J11" s="890"/>
      <c r="K11" s="890"/>
      <c r="L11" s="890"/>
      <c r="M11" s="890"/>
      <c r="N11" s="890"/>
    </row>
    <row r="12" spans="1:14" x14ac:dyDescent="0.25">
      <c r="A12" s="782" t="s">
        <v>88</v>
      </c>
      <c r="B12" s="782" t="s">
        <v>191</v>
      </c>
      <c r="C12" s="782" t="s">
        <v>192</v>
      </c>
      <c r="D12" s="782" t="s">
        <v>193</v>
      </c>
      <c r="E12" s="782" t="s">
        <v>194</v>
      </c>
      <c r="F12" s="782" t="s">
        <v>195</v>
      </c>
      <c r="G12" s="782" t="s">
        <v>85</v>
      </c>
      <c r="H12" s="782" t="s">
        <v>80</v>
      </c>
      <c r="I12" s="782" t="s">
        <v>81</v>
      </c>
      <c r="J12" s="782" t="s">
        <v>82</v>
      </c>
      <c r="K12" s="782" t="s">
        <v>83</v>
      </c>
      <c r="L12" s="782" t="s">
        <v>84</v>
      </c>
      <c r="M12" s="782" t="s">
        <v>196</v>
      </c>
      <c r="N12" s="782" t="s">
        <v>16</v>
      </c>
    </row>
    <row r="13" spans="1:14" x14ac:dyDescent="0.25">
      <c r="A13" s="783" t="s">
        <v>190</v>
      </c>
      <c r="B13" s="779">
        <v>251442.25628073156</v>
      </c>
      <c r="C13" s="779">
        <v>291419.8848267881</v>
      </c>
      <c r="D13" s="779">
        <v>540498.31156936311</v>
      </c>
      <c r="E13" s="779">
        <v>760460.63917787769</v>
      </c>
      <c r="F13" s="779">
        <v>752529.96991934034</v>
      </c>
      <c r="G13" s="779">
        <v>764024.24203140847</v>
      </c>
      <c r="H13" s="779">
        <v>729324.20887221023</v>
      </c>
      <c r="I13" s="779">
        <v>647681.91233305202</v>
      </c>
      <c r="J13" s="779">
        <v>516802.59154432022</v>
      </c>
      <c r="K13" s="779">
        <v>406097.41930552328</v>
      </c>
      <c r="L13" s="779">
        <v>256126.40117115388</v>
      </c>
      <c r="M13" s="779">
        <v>185729.47496823152</v>
      </c>
      <c r="N13" s="779">
        <v>6102137.3119999999</v>
      </c>
    </row>
    <row r="14" spans="1:14" x14ac:dyDescent="0.25">
      <c r="A14" s="783" t="s">
        <v>204</v>
      </c>
      <c r="B14" s="779">
        <v>207521.8805935104</v>
      </c>
      <c r="C14" s="779">
        <v>202095.77863274229</v>
      </c>
      <c r="D14" s="779">
        <v>298969.16645518737</v>
      </c>
      <c r="E14" s="779">
        <v>267531.79433445749</v>
      </c>
      <c r="F14" s="779">
        <v>240080.84524636198</v>
      </c>
      <c r="G14" s="779">
        <v>234130.23956633802</v>
      </c>
      <c r="H14" s="779">
        <v>250681.52133818669</v>
      </c>
      <c r="I14" s="779">
        <v>257175.74766263901</v>
      </c>
      <c r="J14" s="779">
        <v>272018.20442677347</v>
      </c>
      <c r="K14" s="779">
        <v>292417.6790275721</v>
      </c>
      <c r="L14" s="779">
        <v>286906.32246567699</v>
      </c>
      <c r="M14" s="779">
        <v>234950.29125055415</v>
      </c>
      <c r="N14" s="779">
        <v>3044479.4709999999</v>
      </c>
    </row>
    <row r="15" spans="1:14" x14ac:dyDescent="0.25">
      <c r="A15" s="783" t="s">
        <v>44</v>
      </c>
      <c r="B15" s="779">
        <v>23771.533825771628</v>
      </c>
      <c r="C15" s="779">
        <v>26651.911685950414</v>
      </c>
      <c r="D15" s="779">
        <v>31196.661438016527</v>
      </c>
      <c r="E15" s="779">
        <v>27138.881520661154</v>
      </c>
      <c r="F15" s="779">
        <v>17149.793999999998</v>
      </c>
      <c r="G15" s="779">
        <v>13697.079520408162</v>
      </c>
      <c r="H15" s="779">
        <v>11789.270387755099</v>
      </c>
      <c r="I15" s="779">
        <v>8594.9113877551008</v>
      </c>
      <c r="J15" s="779">
        <v>12481.78854106932</v>
      </c>
      <c r="K15" s="779">
        <v>16300.400325771629</v>
      </c>
      <c r="L15" s="779">
        <v>19490.442541069318</v>
      </c>
      <c r="M15" s="779">
        <v>23008.674825771632</v>
      </c>
      <c r="N15" s="779">
        <v>231271.34999999995</v>
      </c>
    </row>
    <row r="16" spans="1:14" x14ac:dyDescent="0.25">
      <c r="A16" s="783" t="s">
        <v>75</v>
      </c>
      <c r="B16" s="779">
        <v>74308.018867924518</v>
      </c>
      <c r="C16" s="779">
        <v>28147.499999999996</v>
      </c>
      <c r="D16" s="779">
        <v>5467.4999999999991</v>
      </c>
      <c r="E16" s="779">
        <v>0</v>
      </c>
      <c r="F16" s="779">
        <v>0</v>
      </c>
      <c r="G16" s="779">
        <v>6616.3366336633662</v>
      </c>
      <c r="H16" s="779">
        <v>26621.315150382961</v>
      </c>
      <c r="I16" s="779">
        <v>26621.315150382961</v>
      </c>
      <c r="J16" s="779">
        <v>25762.563048757704</v>
      </c>
      <c r="K16" s="779">
        <v>25983.10760321315</v>
      </c>
      <c r="L16" s="779">
        <v>37642.563048757707</v>
      </c>
      <c r="M16" s="779">
        <v>69829.780496917621</v>
      </c>
      <c r="N16" s="779">
        <v>326999.99999999994</v>
      </c>
    </row>
    <row r="17" spans="1:14" x14ac:dyDescent="0.25">
      <c r="A17" s="783" t="s">
        <v>45</v>
      </c>
      <c r="B17" s="779">
        <v>28414.748491009763</v>
      </c>
      <c r="C17" s="779">
        <v>28047.426206433425</v>
      </c>
      <c r="D17" s="779">
        <v>30094.530374237511</v>
      </c>
      <c r="E17" s="779">
        <v>29540.565857567824</v>
      </c>
      <c r="F17" s="779">
        <v>28788.828076662503</v>
      </c>
      <c r="G17" s="779">
        <v>28283.535239436616</v>
      </c>
      <c r="H17" s="779">
        <v>27660.076841820148</v>
      </c>
      <c r="I17" s="779">
        <v>26824.71035803371</v>
      </c>
      <c r="J17" s="779">
        <v>26470.61239378354</v>
      </c>
      <c r="K17" s="779">
        <v>26966.710568537565</v>
      </c>
      <c r="L17" s="779">
        <v>26722.443028846152</v>
      </c>
      <c r="M17" s="779">
        <v>27410.612563631221</v>
      </c>
      <c r="N17" s="779">
        <v>335224.8</v>
      </c>
    </row>
    <row r="18" spans="1:14" ht="15.75" thickBot="1" x14ac:dyDescent="0.3">
      <c r="A18" s="788" t="s">
        <v>214</v>
      </c>
      <c r="B18" s="789">
        <v>585458.43805894803</v>
      </c>
      <c r="C18" s="789">
        <v>576362.50135191425</v>
      </c>
      <c r="D18" s="789">
        <v>906226.1698368045</v>
      </c>
      <c r="E18" s="789">
        <v>1084671.8808905641</v>
      </c>
      <c r="F18" s="789">
        <v>1038549.4372423647</v>
      </c>
      <c r="G18" s="789">
        <v>1046751.4329912547</v>
      </c>
      <c r="H18" s="789">
        <v>1046076.3925903551</v>
      </c>
      <c r="I18" s="789">
        <v>966898.59689186269</v>
      </c>
      <c r="J18" s="789">
        <v>853535.75995470432</v>
      </c>
      <c r="K18" s="789">
        <v>767765.31683061784</v>
      </c>
      <c r="L18" s="789">
        <v>626888.17225550418</v>
      </c>
      <c r="M18" s="789">
        <v>540928.83410510619</v>
      </c>
      <c r="N18" s="789">
        <v>10040112.933</v>
      </c>
    </row>
    <row r="19" spans="1:14" ht="15.75" thickTop="1" x14ac:dyDescent="0.25"/>
    <row r="21" spans="1:14" x14ac:dyDescent="0.25">
      <c r="A21" s="890" t="s">
        <v>215</v>
      </c>
      <c r="B21" s="890"/>
      <c r="C21" s="890"/>
      <c r="D21" s="890"/>
      <c r="E21" s="890"/>
      <c r="F21" s="890"/>
      <c r="G21" s="890"/>
      <c r="H21" s="890"/>
      <c r="I21" s="890"/>
      <c r="J21" s="890"/>
      <c r="K21" s="890"/>
      <c r="L21" s="890"/>
      <c r="M21" s="890"/>
      <c r="N21" s="890"/>
    </row>
    <row r="22" spans="1:14" x14ac:dyDescent="0.25">
      <c r="A22" s="782" t="s">
        <v>88</v>
      </c>
      <c r="B22" s="782" t="s">
        <v>191</v>
      </c>
      <c r="C22" s="782" t="s">
        <v>192</v>
      </c>
      <c r="D22" s="782" t="s">
        <v>193</v>
      </c>
      <c r="E22" s="782" t="s">
        <v>194</v>
      </c>
      <c r="F22" s="782" t="s">
        <v>195</v>
      </c>
      <c r="G22" s="782" t="s">
        <v>85</v>
      </c>
      <c r="H22" s="782" t="s">
        <v>80</v>
      </c>
      <c r="I22" s="782" t="s">
        <v>81</v>
      </c>
      <c r="J22" s="782" t="s">
        <v>82</v>
      </c>
      <c r="K22" s="782" t="s">
        <v>83</v>
      </c>
      <c r="L22" s="782" t="s">
        <v>84</v>
      </c>
      <c r="M22" s="782" t="s">
        <v>196</v>
      </c>
      <c r="N22" s="782" t="s">
        <v>16</v>
      </c>
    </row>
    <row r="23" spans="1:14" x14ac:dyDescent="0.25">
      <c r="A23" s="784" t="s">
        <v>190</v>
      </c>
      <c r="B23" s="779">
        <v>162250.04171926845</v>
      </c>
      <c r="C23" s="779">
        <v>-94293.625826788077</v>
      </c>
      <c r="D23" s="779">
        <v>-408375.8125693631</v>
      </c>
      <c r="E23" s="779">
        <v>-669225.65917787771</v>
      </c>
      <c r="F23" s="779">
        <v>-470577.97291934036</v>
      </c>
      <c r="G23" s="779">
        <v>-122998.71103140851</v>
      </c>
      <c r="H23" s="779">
        <v>141420.6671277897</v>
      </c>
      <c r="I23" s="779">
        <v>371876.97966694797</v>
      </c>
      <c r="J23" s="779">
        <v>314721.73745567957</v>
      </c>
      <c r="K23" s="779">
        <v>336110.8836944768</v>
      </c>
      <c r="L23" s="779">
        <v>420049.18582884618</v>
      </c>
      <c r="M23" s="779">
        <v>391675.95003176853</v>
      </c>
      <c r="N23" s="779">
        <v>372633.66399999952</v>
      </c>
    </row>
    <row r="24" spans="1:14" x14ac:dyDescent="0.25">
      <c r="A24" s="784" t="s">
        <v>204</v>
      </c>
      <c r="B24" s="779">
        <v>368297.85015648959</v>
      </c>
      <c r="C24" s="779">
        <v>188316.11436725775</v>
      </c>
      <c r="D24" s="779">
        <v>-156209.17845518736</v>
      </c>
      <c r="E24" s="779">
        <v>-59689.844334457477</v>
      </c>
      <c r="F24" s="779">
        <v>62865.677503638028</v>
      </c>
      <c r="G24" s="779">
        <v>69113.254683661973</v>
      </c>
      <c r="H24" s="779">
        <v>71805.309661813255</v>
      </c>
      <c r="I24" s="779">
        <v>98617.923087360978</v>
      </c>
      <c r="J24" s="779">
        <v>-66113.402176773467</v>
      </c>
      <c r="K24" s="779">
        <v>-70869.779027572135</v>
      </c>
      <c r="L24" s="779">
        <v>9195.4325343230157</v>
      </c>
      <c r="M24" s="779">
        <v>221077.04999944591</v>
      </c>
      <c r="N24" s="779">
        <v>736406.40800000029</v>
      </c>
    </row>
    <row r="25" spans="1:14" x14ac:dyDescent="0.25">
      <c r="A25" s="784" t="s">
        <v>44</v>
      </c>
      <c r="B25" s="779">
        <v>8128.4661742283752</v>
      </c>
      <c r="C25" s="779">
        <v>19025.588314049586</v>
      </c>
      <c r="D25" s="779">
        <v>22923.338561983473</v>
      </c>
      <c r="E25" s="779">
        <v>17301.118479338846</v>
      </c>
      <c r="F25" s="779">
        <v>9882.7060000000019</v>
      </c>
      <c r="G25" s="779">
        <v>5910.4204795918376</v>
      </c>
      <c r="H25" s="779">
        <v>5288.2296122449006</v>
      </c>
      <c r="I25" s="779">
        <v>8125.0886122449028</v>
      </c>
      <c r="J25" s="779">
        <v>8418.2114589306839</v>
      </c>
      <c r="K25" s="779">
        <v>7734.5996742283751</v>
      </c>
      <c r="L25" s="779">
        <v>12959.557458930689</v>
      </c>
      <c r="M25" s="779">
        <v>8781.3251742283719</v>
      </c>
      <c r="N25" s="779">
        <v>134478.65000000005</v>
      </c>
    </row>
    <row r="26" spans="1:14" x14ac:dyDescent="0.25">
      <c r="A26" s="784" t="s">
        <v>75</v>
      </c>
      <c r="B26" s="779">
        <v>57641.981132075482</v>
      </c>
      <c r="C26" s="779">
        <v>219372.5</v>
      </c>
      <c r="D26" s="779">
        <v>151507.5</v>
      </c>
      <c r="E26" s="779">
        <v>36855</v>
      </c>
      <c r="F26" s="779">
        <v>0</v>
      </c>
      <c r="G26" s="779">
        <v>-6616.3366336633662</v>
      </c>
      <c r="H26" s="779">
        <v>-26621.315150382961</v>
      </c>
      <c r="I26" s="779">
        <v>-26621.315150382961</v>
      </c>
      <c r="J26" s="779">
        <v>-25762.563048757704</v>
      </c>
      <c r="K26" s="779">
        <v>-25983.10760321315</v>
      </c>
      <c r="L26" s="779">
        <v>-37642.563048757707</v>
      </c>
      <c r="M26" s="779">
        <v>-47989.780496917621</v>
      </c>
      <c r="N26" s="779">
        <v>268139.99999999988</v>
      </c>
    </row>
    <row r="27" spans="1:14" x14ac:dyDescent="0.25">
      <c r="A27" s="784" t="s">
        <v>45</v>
      </c>
      <c r="B27" s="779">
        <v>11180.851508990236</v>
      </c>
      <c r="C27" s="779">
        <v>11548.173793566573</v>
      </c>
      <c r="D27" s="779">
        <v>9501.0696257624877</v>
      </c>
      <c r="E27" s="779">
        <v>10055.034142432174</v>
      </c>
      <c r="F27" s="779">
        <v>10806.771923337496</v>
      </c>
      <c r="G27" s="779">
        <v>11312.064760563382</v>
      </c>
      <c r="H27" s="779">
        <v>11935.523158179851</v>
      </c>
      <c r="I27" s="779">
        <v>12770.889641966289</v>
      </c>
      <c r="J27" s="779">
        <v>13124.987606216459</v>
      </c>
      <c r="K27" s="779">
        <v>12628.889431462434</v>
      </c>
      <c r="L27" s="779">
        <v>12873.156971153847</v>
      </c>
      <c r="M27" s="779">
        <v>12184.987436368778</v>
      </c>
      <c r="N27" s="779">
        <v>139922.4</v>
      </c>
    </row>
    <row r="28" spans="1:14" ht="15.75" thickBot="1" x14ac:dyDescent="0.3">
      <c r="A28" s="788" t="s">
        <v>17</v>
      </c>
      <c r="B28" s="789">
        <v>607499.19069105212</v>
      </c>
      <c r="C28" s="789">
        <v>343968.75064808584</v>
      </c>
      <c r="D28" s="789">
        <v>-380653.08283680462</v>
      </c>
      <c r="E28" s="789">
        <v>-664704.35089056427</v>
      </c>
      <c r="F28" s="789">
        <v>-387022.81749236485</v>
      </c>
      <c r="G28" s="789">
        <v>-43279.307741254685</v>
      </c>
      <c r="H28" s="789">
        <v>203828.41440964476</v>
      </c>
      <c r="I28" s="789">
        <v>464769.56585813715</v>
      </c>
      <c r="J28" s="789">
        <v>244388.97129529555</v>
      </c>
      <c r="K28" s="789">
        <v>259621.48616938229</v>
      </c>
      <c r="L28" s="789">
        <v>417434.76974449604</v>
      </c>
      <c r="M28" s="789">
        <v>585729.53214489401</v>
      </c>
      <c r="N28" s="789">
        <v>1651581.1219999995</v>
      </c>
    </row>
    <row r="29" spans="1:14" ht="15.75" thickTop="1" x14ac:dyDescent="0.25"/>
  </sheetData>
  <mergeCells count="3">
    <mergeCell ref="A1:N1"/>
    <mergeCell ref="A11:N11"/>
    <mergeCell ref="A21:N2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workbookViewId="0">
      <selection activeCell="O40" sqref="O40"/>
    </sheetView>
  </sheetViews>
  <sheetFormatPr defaultRowHeight="11.25" x14ac:dyDescent="0.2"/>
  <cols>
    <col min="1" max="1" width="16.85546875" style="46" bestFit="1" customWidth="1"/>
    <col min="2" max="13" width="11.7109375" style="46" bestFit="1" customWidth="1"/>
    <col min="14" max="14" width="12.5703125" style="46" bestFit="1" customWidth="1"/>
    <col min="15" max="15" width="12.140625" style="46" bestFit="1" customWidth="1"/>
    <col min="16" max="16" width="6" style="46" bestFit="1" customWidth="1"/>
    <col min="17" max="16384" width="9.140625" style="46"/>
  </cols>
  <sheetData>
    <row r="1" spans="1:14" s="3" customFormat="1" x14ac:dyDescent="0.2">
      <c r="A1" s="754" t="s">
        <v>15</v>
      </c>
      <c r="B1" s="755" t="s">
        <v>191</v>
      </c>
      <c r="C1" s="755" t="s">
        <v>192</v>
      </c>
      <c r="D1" s="755" t="s">
        <v>193</v>
      </c>
      <c r="E1" s="755" t="s">
        <v>194</v>
      </c>
      <c r="F1" s="755" t="s">
        <v>195</v>
      </c>
      <c r="G1" s="755" t="s">
        <v>85</v>
      </c>
      <c r="H1" s="755" t="s">
        <v>80</v>
      </c>
      <c r="I1" s="755" t="s">
        <v>81</v>
      </c>
      <c r="J1" s="755" t="s">
        <v>82</v>
      </c>
      <c r="K1" s="755" t="s">
        <v>83</v>
      </c>
      <c r="L1" s="755" t="s">
        <v>84</v>
      </c>
      <c r="M1" s="755" t="s">
        <v>196</v>
      </c>
      <c r="N1" s="756" t="s">
        <v>16</v>
      </c>
    </row>
    <row r="2" spans="1:14" s="3" customFormat="1" x14ac:dyDescent="0.2">
      <c r="A2" s="757" t="s">
        <v>190</v>
      </c>
      <c r="B2" s="743">
        <f>'Income Est'!C61</f>
        <v>172632.81298073154</v>
      </c>
      <c r="C2" s="743">
        <f>'Income Est'!D61</f>
        <v>250790.73582678806</v>
      </c>
      <c r="D2" s="743">
        <f>'Income Est'!E61</f>
        <v>452993.00291936315</v>
      </c>
      <c r="E2" s="743">
        <f>'Income Est'!F61</f>
        <v>531910.03002787766</v>
      </c>
      <c r="F2" s="743">
        <f>'Income Est'!G61</f>
        <v>515989.89481934032</v>
      </c>
      <c r="G2" s="743">
        <f>'Income Est'!H61</f>
        <v>509466.66978140839</v>
      </c>
      <c r="H2" s="743">
        <f>'Income Est'!I61</f>
        <v>488190.13602221024</v>
      </c>
      <c r="I2" s="743">
        <f>'Income Est'!J61</f>
        <v>430579.70533305203</v>
      </c>
      <c r="J2" s="743">
        <f>'Income Est'!K61</f>
        <v>312422.38494432025</v>
      </c>
      <c r="K2" s="743">
        <f>'Income Est'!L61</f>
        <v>217345.38065552327</v>
      </c>
      <c r="L2" s="743">
        <f>'Income Est'!M61</f>
        <v>99356.475721153853</v>
      </c>
      <c r="M2" s="743">
        <f>'Income Est'!N61</f>
        <v>106167.32796823152</v>
      </c>
      <c r="N2" s="758">
        <f t="shared" ref="N2:N3" si="0">SUM(B2:M2)</f>
        <v>4087844.557</v>
      </c>
    </row>
    <row r="3" spans="1:14" s="3" customFormat="1" x14ac:dyDescent="0.2">
      <c r="A3" s="759" t="s">
        <v>204</v>
      </c>
      <c r="B3" s="744">
        <f>'Income Est'!C134</f>
        <v>114507.2178935104</v>
      </c>
      <c r="C3" s="744">
        <f>'Income Est'!D134</f>
        <v>111040.34493274229</v>
      </c>
      <c r="D3" s="744">
        <f>'Income Est'!E134</f>
        <v>143231.0058551874</v>
      </c>
      <c r="E3" s="744">
        <f>'Income Est'!F134</f>
        <v>128923.95848445749</v>
      </c>
      <c r="F3" s="744">
        <f>'Income Est'!G134</f>
        <v>138072.14749636198</v>
      </c>
      <c r="G3" s="744">
        <f>'Income Est'!H134</f>
        <v>123761.68676633803</v>
      </c>
      <c r="H3" s="744">
        <f>'Income Est'!I134</f>
        <v>141951.36828818673</v>
      </c>
      <c r="I3" s="744">
        <f>'Income Est'!J134</f>
        <v>175859.67471263901</v>
      </c>
      <c r="J3" s="744">
        <f>'Income Est'!K134</f>
        <v>185099.64542677344</v>
      </c>
      <c r="K3" s="744">
        <f>'Income Est'!L134</f>
        <v>147169.9130275721</v>
      </c>
      <c r="L3" s="744">
        <f>'Income Est'!M134</f>
        <v>119331.56991567698</v>
      </c>
      <c r="M3" s="744">
        <f>'Income Est'!N134</f>
        <v>92695.123200554139</v>
      </c>
      <c r="N3" s="760">
        <f t="shared" si="0"/>
        <v>1621643.6560000002</v>
      </c>
    </row>
    <row r="4" spans="1:14" s="165" customFormat="1" x14ac:dyDescent="0.2">
      <c r="A4" s="775" t="s">
        <v>44</v>
      </c>
      <c r="B4" s="745">
        <f>'Income Est'!C218</f>
        <v>10040.071825771631</v>
      </c>
      <c r="C4" s="745">
        <f>'Income Est'!D218</f>
        <v>6817.5776859504131</v>
      </c>
      <c r="D4" s="745">
        <f>'Income Est'!E218</f>
        <v>7548.0324380165293</v>
      </c>
      <c r="E4" s="745">
        <f>'Income Est'!F218</f>
        <v>7304.5475206611573</v>
      </c>
      <c r="F4" s="745">
        <f>'Income Est'!G218</f>
        <v>4944.05</v>
      </c>
      <c r="G4" s="745">
        <f>'Income Est'!H218</f>
        <v>4924.2010204081635</v>
      </c>
      <c r="H4" s="745">
        <f>'Income Est'!I218</f>
        <v>4923.5393877551014</v>
      </c>
      <c r="I4" s="745">
        <f>'Income Est'!J218</f>
        <v>2492.0393877551019</v>
      </c>
      <c r="J4" s="745">
        <f>'Income Est'!K218</f>
        <v>4853.1985410693205</v>
      </c>
      <c r="K4" s="745">
        <f>'Income Est'!L218</f>
        <v>7527.5218257716306</v>
      </c>
      <c r="L4" s="745">
        <f>'Income Est'!M218</f>
        <v>7284.6985410693205</v>
      </c>
      <c r="M4" s="745">
        <f>'Income Est'!N218</f>
        <v>10040.071825771631</v>
      </c>
      <c r="N4" s="776">
        <f>SUM(B4:M4)</f>
        <v>78699.550000000017</v>
      </c>
    </row>
    <row r="5" spans="1:14" s="165" customFormat="1" x14ac:dyDescent="0.2">
      <c r="A5" s="775" t="s">
        <v>75</v>
      </c>
      <c r="B5" s="745">
        <f>'Income Est'!C290</f>
        <v>18508.018867924526</v>
      </c>
      <c r="C5" s="745">
        <f>'Income Est'!D290</f>
        <v>0</v>
      </c>
      <c r="D5" s="745">
        <f>'Income Est'!E290</f>
        <v>0</v>
      </c>
      <c r="E5" s="745">
        <f>'Income Est'!F290</f>
        <v>0</v>
      </c>
      <c r="F5" s="745">
        <f>'Income Est'!G290</f>
        <v>0</v>
      </c>
      <c r="G5" s="745">
        <f>'Income Est'!H290</f>
        <v>6616.3366336633662</v>
      </c>
      <c r="H5" s="745">
        <f>'Income Est'!I290</f>
        <v>26621.315150382961</v>
      </c>
      <c r="I5" s="745">
        <f>'Income Est'!J290</f>
        <v>26621.315150382961</v>
      </c>
      <c r="J5" s="745">
        <f>'Income Est'!K290</f>
        <v>25762.563048757704</v>
      </c>
      <c r="K5" s="745">
        <f>'Income Est'!L290</f>
        <v>25983.10760321315</v>
      </c>
      <c r="L5" s="745">
        <f>'Income Est'!M290</f>
        <v>25762.563048757704</v>
      </c>
      <c r="M5" s="745">
        <f>'Income Est'!N290</f>
        <v>23974.780496917618</v>
      </c>
      <c r="N5" s="776">
        <f>SUM(B5:M5)</f>
        <v>179849.99999999997</v>
      </c>
    </row>
    <row r="6" spans="1:14" s="165" customFormat="1" x14ac:dyDescent="0.2">
      <c r="A6" s="777" t="s">
        <v>45</v>
      </c>
      <c r="B6" s="750">
        <f>'Income Est'!C358</f>
        <v>11448.698491009764</v>
      </c>
      <c r="C6" s="750">
        <f>'Income Est'!D358</f>
        <v>11081.376206433426</v>
      </c>
      <c r="D6" s="750">
        <f>'Income Est'!E358</f>
        <v>13128.48037423751</v>
      </c>
      <c r="E6" s="750">
        <f>'Income Est'!F358</f>
        <v>12574.515857567823</v>
      </c>
      <c r="F6" s="750">
        <f>'Income Est'!G358</f>
        <v>11822.778076662504</v>
      </c>
      <c r="G6" s="750">
        <f>'Income Est'!H358</f>
        <v>11317.485239436617</v>
      </c>
      <c r="H6" s="750">
        <f>'Income Est'!I358</f>
        <v>10694.02684182015</v>
      </c>
      <c r="I6" s="750">
        <f>'Income Est'!J358</f>
        <v>9858.6603580337105</v>
      </c>
      <c r="J6" s="750">
        <f>'Income Est'!K358</f>
        <v>9504.5623937835408</v>
      </c>
      <c r="K6" s="750">
        <f>'Income Est'!L358</f>
        <v>10000.660568537565</v>
      </c>
      <c r="L6" s="750">
        <f>'Income Est'!M358</f>
        <v>9756.3930288461524</v>
      </c>
      <c r="M6" s="750">
        <f>'Income Est'!N358</f>
        <v>10444.56256363122</v>
      </c>
      <c r="N6" s="778">
        <f>SUM(B6:M6)</f>
        <v>131632.19999999998</v>
      </c>
    </row>
    <row r="7" spans="1:14" s="3" customFormat="1" x14ac:dyDescent="0.2">
      <c r="A7" s="761" t="s">
        <v>211</v>
      </c>
      <c r="B7" s="746">
        <f>SUM(B2:B6)</f>
        <v>327136.82005894789</v>
      </c>
      <c r="C7" s="746">
        <f>SUM(C2:C6)</f>
        <v>379730.0346519142</v>
      </c>
      <c r="D7" s="746">
        <f t="shared" ref="D7:M7" si="1">SUM(D2:D6)</f>
        <v>616900.52158680453</v>
      </c>
      <c r="E7" s="746">
        <f t="shared" si="1"/>
        <v>680713.05189056403</v>
      </c>
      <c r="F7" s="746">
        <f t="shared" si="1"/>
        <v>670828.8703923648</v>
      </c>
      <c r="G7" s="746">
        <f t="shared" si="1"/>
        <v>656086.37944125466</v>
      </c>
      <c r="H7" s="746">
        <f t="shared" si="1"/>
        <v>672380.38569035509</v>
      </c>
      <c r="I7" s="746">
        <f t="shared" si="1"/>
        <v>645411.39494186279</v>
      </c>
      <c r="J7" s="746">
        <f t="shared" si="1"/>
        <v>537642.35435470426</v>
      </c>
      <c r="K7" s="746">
        <f t="shared" si="1"/>
        <v>408026.58368061768</v>
      </c>
      <c r="L7" s="746">
        <f t="shared" si="1"/>
        <v>261491.70025550402</v>
      </c>
      <c r="M7" s="746">
        <f t="shared" si="1"/>
        <v>243321.8660551061</v>
      </c>
      <c r="N7" s="762">
        <f>SUM(N2:N6)</f>
        <v>6099669.9630000005</v>
      </c>
    </row>
    <row r="8" spans="1:14" s="3" customFormat="1" x14ac:dyDescent="0.2">
      <c r="A8" s="763"/>
      <c r="B8" s="764"/>
      <c r="C8" s="764"/>
      <c r="D8" s="764"/>
      <c r="E8" s="764"/>
      <c r="F8" s="764"/>
      <c r="G8" s="764"/>
      <c r="H8" s="764"/>
      <c r="I8" s="764"/>
      <c r="J8" s="764"/>
      <c r="K8" s="764"/>
      <c r="L8" s="764"/>
      <c r="M8" s="764"/>
      <c r="N8" s="765"/>
    </row>
    <row r="9" spans="1:14" s="3" customFormat="1" x14ac:dyDescent="0.2">
      <c r="A9" s="766" t="s">
        <v>212</v>
      </c>
      <c r="B9" s="113" t="s">
        <v>191</v>
      </c>
      <c r="C9" s="113" t="s">
        <v>192</v>
      </c>
      <c r="D9" s="113" t="s">
        <v>193</v>
      </c>
      <c r="E9" s="113" t="s">
        <v>194</v>
      </c>
      <c r="F9" s="113" t="s">
        <v>195</v>
      </c>
      <c r="G9" s="113" t="s">
        <v>85</v>
      </c>
      <c r="H9" s="113" t="s">
        <v>80</v>
      </c>
      <c r="I9" s="113" t="s">
        <v>81</v>
      </c>
      <c r="J9" s="113" t="s">
        <v>82</v>
      </c>
      <c r="K9" s="113" t="s">
        <v>83</v>
      </c>
      <c r="L9" s="113" t="s">
        <v>84</v>
      </c>
      <c r="M9" s="113" t="s">
        <v>196</v>
      </c>
      <c r="N9" s="767" t="s">
        <v>16</v>
      </c>
    </row>
    <row r="10" spans="1:14" s="3" customFormat="1" x14ac:dyDescent="0.2">
      <c r="A10" s="757" t="s">
        <v>190</v>
      </c>
      <c r="B10" s="743">
        <f>'Income Est'!C62</f>
        <v>78809.443300000014</v>
      </c>
      <c r="C10" s="743">
        <f>'[1]NCF.Key Data'!D63</f>
        <v>291419.8848267881</v>
      </c>
      <c r="D10" s="743">
        <f>'[1]NCF.Key Data'!E63</f>
        <v>540498.31156936311</v>
      </c>
      <c r="E10" s="743">
        <f>'[1]NCF.Key Data'!F63</f>
        <v>760460.63917787769</v>
      </c>
      <c r="F10" s="743">
        <f>'[1]NCF.Key Data'!G63</f>
        <v>752529.96991934034</v>
      </c>
      <c r="G10" s="743">
        <f>'[1]NCF.Key Data'!H63</f>
        <v>764024.24203140847</v>
      </c>
      <c r="H10" s="743">
        <f>'[1]NCF.Key Data'!I63</f>
        <v>729324.20887221023</v>
      </c>
      <c r="I10" s="743">
        <f>'[1]NCF.Key Data'!J63</f>
        <v>647681.91233305202</v>
      </c>
      <c r="J10" s="743">
        <f>'[1]NCF.Key Data'!K63</f>
        <v>516802.59154432022</v>
      </c>
      <c r="K10" s="743">
        <f>'[1]NCF.Key Data'!L63</f>
        <v>406097.41930552328</v>
      </c>
      <c r="L10" s="743">
        <f>'[1]NCF.Key Data'!M63</f>
        <v>256126.40117115388</v>
      </c>
      <c r="M10" s="743">
        <f>'[1]NCF.Key Data'!N63</f>
        <v>185729.47496823152</v>
      </c>
      <c r="N10" s="758">
        <f t="shared" ref="N10:N11" si="2">SUM(B10:M10)</f>
        <v>5929504.499019268</v>
      </c>
    </row>
    <row r="11" spans="1:14" s="3" customFormat="1" x14ac:dyDescent="0.2">
      <c r="A11" s="612" t="s">
        <v>204</v>
      </c>
      <c r="B11" s="747">
        <f>'[1]NCF.Key Data'!C132</f>
        <v>207521.8805935104</v>
      </c>
      <c r="C11" s="747">
        <f>'[1]NCF.Key Data'!D132</f>
        <v>202095.77863274229</v>
      </c>
      <c r="D11" s="747">
        <f>'[1]NCF.Key Data'!E132</f>
        <v>298969.16645518737</v>
      </c>
      <c r="E11" s="747">
        <f>'[1]NCF.Key Data'!F132</f>
        <v>267531.79433445749</v>
      </c>
      <c r="F11" s="747">
        <f>'[1]NCF.Key Data'!G132</f>
        <v>240080.84524636198</v>
      </c>
      <c r="G11" s="747">
        <f>'[1]NCF.Key Data'!H132</f>
        <v>234130.23956633802</v>
      </c>
      <c r="H11" s="747">
        <f>'[1]NCF.Key Data'!I132</f>
        <v>250681.52133818669</v>
      </c>
      <c r="I11" s="747">
        <f>'[1]NCF.Key Data'!J132</f>
        <v>257175.74766263901</v>
      </c>
      <c r="J11" s="747">
        <f>'[1]NCF.Key Data'!K132</f>
        <v>272018.20442677347</v>
      </c>
      <c r="K11" s="747">
        <f>'[1]NCF.Key Data'!L132</f>
        <v>292417.6790275721</v>
      </c>
      <c r="L11" s="747">
        <f>'[1]NCF.Key Data'!M132</f>
        <v>286906.32246567699</v>
      </c>
      <c r="M11" s="747">
        <f>'[1]NCF.Key Data'!N132</f>
        <v>234950.29125055415</v>
      </c>
      <c r="N11" s="760">
        <f t="shared" si="2"/>
        <v>3044479.4709999999</v>
      </c>
    </row>
    <row r="12" spans="1:14" s="165" customFormat="1" x14ac:dyDescent="0.2">
      <c r="A12" s="775" t="s">
        <v>44</v>
      </c>
      <c r="B12" s="745">
        <f>'Income Est'!C219</f>
        <v>13731.462</v>
      </c>
      <c r="C12" s="745">
        <f>'Income Est'!D219</f>
        <v>19834.333999999999</v>
      </c>
      <c r="D12" s="745">
        <f>'Income Est'!E219</f>
        <v>23648.628999999997</v>
      </c>
      <c r="E12" s="745">
        <f>'Income Est'!F219</f>
        <v>19834.333999999999</v>
      </c>
      <c r="F12" s="745">
        <f>'Income Est'!G219</f>
        <v>12205.743999999999</v>
      </c>
      <c r="G12" s="745">
        <f>'Income Est'!H219</f>
        <v>8772.8784999999989</v>
      </c>
      <c r="H12" s="745">
        <f>'Income Est'!I219</f>
        <v>6865.7309999999989</v>
      </c>
      <c r="I12" s="745">
        <f>'Income Est'!J219</f>
        <v>6102.8719999999994</v>
      </c>
      <c r="J12" s="745">
        <f>'Income Est'!K219</f>
        <v>7628.59</v>
      </c>
      <c r="K12" s="745">
        <f>'Income Est'!L219</f>
        <v>8772.8784999999989</v>
      </c>
      <c r="L12" s="745">
        <f>'Income Est'!M219</f>
        <v>12205.743999999999</v>
      </c>
      <c r="M12" s="745">
        <f>'Income Est'!N219</f>
        <v>12968.602999999999</v>
      </c>
      <c r="N12" s="776">
        <f>SUM(B12:M12)</f>
        <v>152571.79999999999</v>
      </c>
    </row>
    <row r="13" spans="1:14" s="165" customFormat="1" x14ac:dyDescent="0.2">
      <c r="A13" s="775" t="s">
        <v>75</v>
      </c>
      <c r="B13" s="745">
        <f>'Income Est'!C291</f>
        <v>55800</v>
      </c>
      <c r="C13" s="745">
        <f>'Income Est'!D291</f>
        <v>28147.499999999996</v>
      </c>
      <c r="D13" s="745">
        <f>'Income Est'!E291</f>
        <v>5467.4999999999991</v>
      </c>
      <c r="E13" s="745">
        <f>'Income Est'!F291</f>
        <v>0</v>
      </c>
      <c r="F13" s="745">
        <f>'Income Est'!G291</f>
        <v>0</v>
      </c>
      <c r="G13" s="745">
        <f>'Income Est'!H291</f>
        <v>0</v>
      </c>
      <c r="H13" s="745">
        <f>'Income Est'!I291</f>
        <v>0</v>
      </c>
      <c r="I13" s="745">
        <f>'Income Est'!J291</f>
        <v>0</v>
      </c>
      <c r="J13" s="745">
        <f>'Income Est'!K291</f>
        <v>0</v>
      </c>
      <c r="K13" s="745">
        <f>'Income Est'!L291</f>
        <v>0</v>
      </c>
      <c r="L13" s="745">
        <f>'Income Est'!M291</f>
        <v>11880.000000000002</v>
      </c>
      <c r="M13" s="745">
        <f>'Income Est'!N291</f>
        <v>45855</v>
      </c>
      <c r="N13" s="776">
        <f>SUM(B13:M13)</f>
        <v>147150</v>
      </c>
    </row>
    <row r="14" spans="1:14" s="165" customFormat="1" x14ac:dyDescent="0.2">
      <c r="A14" s="777" t="s">
        <v>45</v>
      </c>
      <c r="B14" s="750">
        <f>'Income Est'!C359</f>
        <v>16966.05</v>
      </c>
      <c r="C14" s="750">
        <f>'Income Est'!D359</f>
        <v>16966.05</v>
      </c>
      <c r="D14" s="750">
        <f>'Income Est'!E359</f>
        <v>16966.05</v>
      </c>
      <c r="E14" s="750">
        <f>'Income Est'!F359</f>
        <v>16966.05</v>
      </c>
      <c r="F14" s="750">
        <f>'Income Est'!G359</f>
        <v>16966.05</v>
      </c>
      <c r="G14" s="750">
        <f>'Income Est'!H359</f>
        <v>16966.05</v>
      </c>
      <c r="H14" s="750">
        <f>'Income Est'!I359</f>
        <v>16966.05</v>
      </c>
      <c r="I14" s="750">
        <f>'Income Est'!J359</f>
        <v>16966.05</v>
      </c>
      <c r="J14" s="750">
        <f>'Income Est'!K359</f>
        <v>16966.05</v>
      </c>
      <c r="K14" s="750">
        <f>'Income Est'!L359</f>
        <v>16966.05</v>
      </c>
      <c r="L14" s="750">
        <f>'Income Est'!M359</f>
        <v>16966.05</v>
      </c>
      <c r="M14" s="750">
        <f>'Income Est'!N359</f>
        <v>16966.05</v>
      </c>
      <c r="N14" s="778">
        <f>SUM(B14:M14)</f>
        <v>203592.59999999995</v>
      </c>
    </row>
    <row r="15" spans="1:14" s="3" customFormat="1" x14ac:dyDescent="0.2">
      <c r="A15" s="761" t="s">
        <v>211</v>
      </c>
      <c r="B15" s="746">
        <f>SUM(B10:B14)</f>
        <v>372828.83589351038</v>
      </c>
      <c r="C15" s="746">
        <f t="shared" ref="C15:M15" si="3">SUM(C10:C14)</f>
        <v>558463.54745953041</v>
      </c>
      <c r="D15" s="746">
        <f t="shared" si="3"/>
        <v>885549.65702455048</v>
      </c>
      <c r="E15" s="746">
        <f t="shared" si="3"/>
        <v>1064792.8175123353</v>
      </c>
      <c r="F15" s="746">
        <f t="shared" si="3"/>
        <v>1021782.6091657022</v>
      </c>
      <c r="G15" s="746">
        <f t="shared" si="3"/>
        <v>1023893.4100977465</v>
      </c>
      <c r="H15" s="746">
        <f t="shared" si="3"/>
        <v>1003837.511210397</v>
      </c>
      <c r="I15" s="746">
        <f t="shared" si="3"/>
        <v>927926.58199569106</v>
      </c>
      <c r="J15" s="746">
        <f t="shared" si="3"/>
        <v>813415.43597109371</v>
      </c>
      <c r="K15" s="746">
        <f t="shared" si="3"/>
        <v>724254.02683309547</v>
      </c>
      <c r="L15" s="746">
        <f t="shared" si="3"/>
        <v>584084.51763683092</v>
      </c>
      <c r="M15" s="746">
        <f t="shared" si="3"/>
        <v>496469.41921878565</v>
      </c>
      <c r="N15" s="762">
        <f>SUM(N10:N14)</f>
        <v>9477298.3700192682</v>
      </c>
    </row>
    <row r="16" spans="1:14" s="3" customFormat="1" x14ac:dyDescent="0.2">
      <c r="A16" s="763"/>
      <c r="B16" s="764"/>
      <c r="C16" s="764"/>
      <c r="D16" s="764"/>
      <c r="E16" s="764"/>
      <c r="F16" s="764"/>
      <c r="G16" s="764"/>
      <c r="H16" s="764"/>
      <c r="I16" s="764"/>
      <c r="J16" s="764"/>
      <c r="K16" s="764"/>
      <c r="L16" s="764"/>
      <c r="M16" s="764"/>
      <c r="N16" s="765"/>
    </row>
    <row r="17" spans="1:14" s="3" customFormat="1" x14ac:dyDescent="0.2">
      <c r="A17" s="766" t="s">
        <v>217</v>
      </c>
      <c r="B17" s="113" t="s">
        <v>191</v>
      </c>
      <c r="C17" s="113" t="s">
        <v>192</v>
      </c>
      <c r="D17" s="113" t="s">
        <v>193</v>
      </c>
      <c r="E17" s="113" t="s">
        <v>194</v>
      </c>
      <c r="F17" s="113" t="s">
        <v>195</v>
      </c>
      <c r="G17" s="113" t="s">
        <v>85</v>
      </c>
      <c r="H17" s="113" t="s">
        <v>80</v>
      </c>
      <c r="I17" s="113" t="s">
        <v>81</v>
      </c>
      <c r="J17" s="113" t="s">
        <v>82</v>
      </c>
      <c r="K17" s="113" t="s">
        <v>83</v>
      </c>
      <c r="L17" s="113" t="s">
        <v>84</v>
      </c>
      <c r="M17" s="113" t="s">
        <v>196</v>
      </c>
      <c r="N17" s="767" t="s">
        <v>16</v>
      </c>
    </row>
    <row r="18" spans="1:14" s="3" customFormat="1" x14ac:dyDescent="0.2">
      <c r="A18" s="757" t="s">
        <v>190</v>
      </c>
      <c r="B18" s="743">
        <f t="shared" ref="B18:M21" si="4">B10+B2</f>
        <v>251442.25628073156</v>
      </c>
      <c r="C18" s="743">
        <f t="shared" si="4"/>
        <v>542210.62065357622</v>
      </c>
      <c r="D18" s="743">
        <f t="shared" si="4"/>
        <v>993491.3144887262</v>
      </c>
      <c r="E18" s="743">
        <f t="shared" si="4"/>
        <v>1292370.6692057555</v>
      </c>
      <c r="F18" s="743">
        <f t="shared" si="4"/>
        <v>1268519.8647386807</v>
      </c>
      <c r="G18" s="743">
        <f t="shared" si="4"/>
        <v>1273490.9118128167</v>
      </c>
      <c r="H18" s="743">
        <f t="shared" si="4"/>
        <v>1217514.3448944204</v>
      </c>
      <c r="I18" s="743">
        <f t="shared" si="4"/>
        <v>1078261.6176661041</v>
      </c>
      <c r="J18" s="743">
        <f t="shared" si="4"/>
        <v>829224.97648864053</v>
      </c>
      <c r="K18" s="743">
        <f t="shared" si="4"/>
        <v>623442.79996104655</v>
      </c>
      <c r="L18" s="743">
        <f t="shared" si="4"/>
        <v>355482.87689230772</v>
      </c>
      <c r="M18" s="743">
        <f t="shared" si="4"/>
        <v>291896.80293646303</v>
      </c>
      <c r="N18" s="758">
        <f t="shared" ref="N18:N19" si="5">SUM(B18:M18)</f>
        <v>10017349.056019269</v>
      </c>
    </row>
    <row r="19" spans="1:14" s="3" customFormat="1" x14ac:dyDescent="0.2">
      <c r="A19" s="612" t="s">
        <v>204</v>
      </c>
      <c r="B19" s="747">
        <f t="shared" si="4"/>
        <v>322029.09848702082</v>
      </c>
      <c r="C19" s="747">
        <f t="shared" si="4"/>
        <v>313136.1235654846</v>
      </c>
      <c r="D19" s="747">
        <f t="shared" si="4"/>
        <v>442200.17231037479</v>
      </c>
      <c r="E19" s="747">
        <f t="shared" si="4"/>
        <v>396455.75281891495</v>
      </c>
      <c r="F19" s="747">
        <f t="shared" si="4"/>
        <v>378152.99274272396</v>
      </c>
      <c r="G19" s="747">
        <f t="shared" si="4"/>
        <v>357891.92633267603</v>
      </c>
      <c r="H19" s="747">
        <f t="shared" si="4"/>
        <v>392632.88962637342</v>
      </c>
      <c r="I19" s="747">
        <f t="shared" si="4"/>
        <v>433035.42237527802</v>
      </c>
      <c r="J19" s="747">
        <f t="shared" si="4"/>
        <v>457117.84985354694</v>
      </c>
      <c r="K19" s="747">
        <f t="shared" si="4"/>
        <v>439587.5920551442</v>
      </c>
      <c r="L19" s="747">
        <f t="shared" si="4"/>
        <v>406237.892381354</v>
      </c>
      <c r="M19" s="747">
        <f t="shared" si="4"/>
        <v>327645.41445110831</v>
      </c>
      <c r="N19" s="760">
        <f t="shared" si="5"/>
        <v>4666123.1270000003</v>
      </c>
    </row>
    <row r="20" spans="1:14" s="165" customFormat="1" x14ac:dyDescent="0.2">
      <c r="A20" s="775" t="s">
        <v>44</v>
      </c>
      <c r="B20" s="745">
        <f t="shared" si="4"/>
        <v>23771.533825771628</v>
      </c>
      <c r="C20" s="745">
        <f t="shared" si="4"/>
        <v>26651.911685950414</v>
      </c>
      <c r="D20" s="745">
        <f t="shared" si="4"/>
        <v>31196.661438016527</v>
      </c>
      <c r="E20" s="745">
        <f t="shared" si="4"/>
        <v>27138.881520661154</v>
      </c>
      <c r="F20" s="745">
        <f t="shared" si="4"/>
        <v>17149.793999999998</v>
      </c>
      <c r="G20" s="745">
        <f t="shared" si="4"/>
        <v>13697.079520408162</v>
      </c>
      <c r="H20" s="745">
        <f t="shared" si="4"/>
        <v>11789.270387755099</v>
      </c>
      <c r="I20" s="745">
        <f t="shared" si="4"/>
        <v>8594.9113877551008</v>
      </c>
      <c r="J20" s="745">
        <f t="shared" si="4"/>
        <v>12481.78854106932</v>
      </c>
      <c r="K20" s="745">
        <f t="shared" si="4"/>
        <v>16300.400325771629</v>
      </c>
      <c r="L20" s="745">
        <f t="shared" si="4"/>
        <v>19490.442541069318</v>
      </c>
      <c r="M20" s="745">
        <f t="shared" si="4"/>
        <v>23008.674825771632</v>
      </c>
      <c r="N20" s="776">
        <f>SUM(B20:M20)</f>
        <v>231271.34999999995</v>
      </c>
    </row>
    <row r="21" spans="1:14" s="165" customFormat="1" x14ac:dyDescent="0.2">
      <c r="A21" s="775" t="s">
        <v>75</v>
      </c>
      <c r="B21" s="745">
        <f t="shared" si="4"/>
        <v>74308.018867924518</v>
      </c>
      <c r="C21" s="745">
        <f t="shared" si="4"/>
        <v>28147.499999999996</v>
      </c>
      <c r="D21" s="745">
        <f t="shared" si="4"/>
        <v>5467.4999999999991</v>
      </c>
      <c r="E21" s="745">
        <f t="shared" si="4"/>
        <v>0</v>
      </c>
      <c r="F21" s="745">
        <f t="shared" si="4"/>
        <v>0</v>
      </c>
      <c r="G21" s="745">
        <f t="shared" si="4"/>
        <v>6616.3366336633662</v>
      </c>
      <c r="H21" s="745">
        <f t="shared" si="4"/>
        <v>26621.315150382961</v>
      </c>
      <c r="I21" s="745">
        <f t="shared" si="4"/>
        <v>26621.315150382961</v>
      </c>
      <c r="J21" s="745">
        <f t="shared" si="4"/>
        <v>25762.563048757704</v>
      </c>
      <c r="K21" s="745">
        <f t="shared" si="4"/>
        <v>25983.10760321315</v>
      </c>
      <c r="L21" s="745">
        <f t="shared" si="4"/>
        <v>37642.563048757707</v>
      </c>
      <c r="M21" s="745">
        <f t="shared" si="4"/>
        <v>69829.780496917621</v>
      </c>
      <c r="N21" s="776">
        <f>SUM(B21:M21)</f>
        <v>326999.99999999994</v>
      </c>
    </row>
    <row r="22" spans="1:14" s="165" customFormat="1" x14ac:dyDescent="0.2">
      <c r="A22" s="777" t="s">
        <v>45</v>
      </c>
      <c r="B22" s="750">
        <f>B6+B14</f>
        <v>28414.748491009763</v>
      </c>
      <c r="C22" s="750">
        <f t="shared" ref="C22:M22" si="6">C6+C14</f>
        <v>28047.426206433425</v>
      </c>
      <c r="D22" s="750">
        <f t="shared" si="6"/>
        <v>30094.530374237511</v>
      </c>
      <c r="E22" s="750">
        <f t="shared" si="6"/>
        <v>29540.565857567824</v>
      </c>
      <c r="F22" s="750">
        <f t="shared" si="6"/>
        <v>28788.828076662503</v>
      </c>
      <c r="G22" s="750">
        <f t="shared" si="6"/>
        <v>28283.535239436616</v>
      </c>
      <c r="H22" s="750">
        <f t="shared" si="6"/>
        <v>27660.076841820148</v>
      </c>
      <c r="I22" s="750">
        <f t="shared" si="6"/>
        <v>26824.71035803371</v>
      </c>
      <c r="J22" s="750">
        <f t="shared" si="6"/>
        <v>26470.61239378354</v>
      </c>
      <c r="K22" s="750">
        <f t="shared" si="6"/>
        <v>26966.710568537565</v>
      </c>
      <c r="L22" s="750">
        <f t="shared" si="6"/>
        <v>26722.443028846152</v>
      </c>
      <c r="M22" s="750">
        <f t="shared" si="6"/>
        <v>27410.612563631221</v>
      </c>
      <c r="N22" s="778">
        <f>SUM(B22:M22)</f>
        <v>335224.8</v>
      </c>
    </row>
    <row r="23" spans="1:14" s="3" customFormat="1" x14ac:dyDescent="0.2">
      <c r="A23" s="761" t="s">
        <v>214</v>
      </c>
      <c r="B23" s="746">
        <f>SUM(B18:B22)</f>
        <v>699965.65595245839</v>
      </c>
      <c r="C23" s="746">
        <f t="shared" ref="C23:M23" si="7">SUM(C18:C22)</f>
        <v>938193.58211144456</v>
      </c>
      <c r="D23" s="746">
        <f t="shared" si="7"/>
        <v>1502450.1786113549</v>
      </c>
      <c r="E23" s="746">
        <f t="shared" si="7"/>
        <v>1745505.8694028994</v>
      </c>
      <c r="F23" s="746">
        <f t="shared" si="7"/>
        <v>1692611.4795580672</v>
      </c>
      <c r="G23" s="746">
        <f t="shared" si="7"/>
        <v>1679979.789539001</v>
      </c>
      <c r="H23" s="746">
        <f t="shared" si="7"/>
        <v>1676217.8969007521</v>
      </c>
      <c r="I23" s="746">
        <f t="shared" si="7"/>
        <v>1573337.9769375538</v>
      </c>
      <c r="J23" s="746">
        <f t="shared" si="7"/>
        <v>1351057.7903257979</v>
      </c>
      <c r="K23" s="746">
        <f t="shared" si="7"/>
        <v>1132280.610513713</v>
      </c>
      <c r="L23" s="746">
        <f t="shared" si="7"/>
        <v>845576.21789233503</v>
      </c>
      <c r="M23" s="746">
        <f t="shared" si="7"/>
        <v>739791.28527389187</v>
      </c>
      <c r="N23" s="762">
        <f>SUM(N18:N22)</f>
        <v>15576968.33301927</v>
      </c>
    </row>
    <row r="24" spans="1:14" x14ac:dyDescent="0.2">
      <c r="A24" s="768"/>
      <c r="B24" s="510"/>
      <c r="C24" s="510"/>
      <c r="D24" s="510"/>
      <c r="E24" s="510"/>
      <c r="F24" s="510"/>
      <c r="G24" s="510"/>
      <c r="H24" s="510"/>
      <c r="I24" s="510"/>
      <c r="J24" s="510"/>
      <c r="K24" s="510"/>
      <c r="L24" s="510"/>
      <c r="M24" s="510"/>
      <c r="N24" s="769"/>
    </row>
    <row r="25" spans="1:14" x14ac:dyDescent="0.2">
      <c r="A25" s="766" t="s">
        <v>179</v>
      </c>
      <c r="B25" s="113" t="s">
        <v>191</v>
      </c>
      <c r="C25" s="113" t="s">
        <v>192</v>
      </c>
      <c r="D25" s="113" t="s">
        <v>193</v>
      </c>
      <c r="E25" s="113" t="s">
        <v>194</v>
      </c>
      <c r="F25" s="113" t="s">
        <v>195</v>
      </c>
      <c r="G25" s="113" t="s">
        <v>85</v>
      </c>
      <c r="H25" s="113" t="s">
        <v>80</v>
      </c>
      <c r="I25" s="113" t="s">
        <v>81</v>
      </c>
      <c r="J25" s="113" t="s">
        <v>82</v>
      </c>
      <c r="K25" s="113" t="s">
        <v>83</v>
      </c>
      <c r="L25" s="113" t="s">
        <v>84</v>
      </c>
      <c r="M25" s="113" t="s">
        <v>196</v>
      </c>
      <c r="N25" s="767" t="s">
        <v>16</v>
      </c>
    </row>
    <row r="26" spans="1:14" x14ac:dyDescent="0.2">
      <c r="A26" s="757" t="s">
        <v>190</v>
      </c>
      <c r="B26" s="743">
        <f>'[1]NCF.Key Data'!C66</f>
        <v>0</v>
      </c>
      <c r="C26" s="743">
        <f>'[1]NCF.Key Data'!D66</f>
        <v>0</v>
      </c>
      <c r="D26" s="743">
        <f>'[1]NCF.Key Data'!E66</f>
        <v>0</v>
      </c>
      <c r="E26" s="743">
        <f>'[1]NCF.Key Data'!F66</f>
        <v>0</v>
      </c>
      <c r="F26" s="743">
        <f>'[1]NCF.Key Data'!G66</f>
        <v>0</v>
      </c>
      <c r="G26" s="743">
        <f>'[1]NCF.Key Data'!H66</f>
        <v>0</v>
      </c>
      <c r="H26" s="743">
        <f>'[1]NCF.Key Data'!I66</f>
        <v>0</v>
      </c>
      <c r="I26" s="743">
        <f>'[1]NCF.Key Data'!J66</f>
        <v>0</v>
      </c>
      <c r="J26" s="743">
        <f>'[1]NCF.Key Data'!K66</f>
        <v>0</v>
      </c>
      <c r="K26" s="743">
        <f>'[1]NCF.Key Data'!L66</f>
        <v>0</v>
      </c>
      <c r="L26" s="743">
        <f>'[1]NCF.Key Data'!M66</f>
        <v>0</v>
      </c>
      <c r="M26" s="743">
        <f>'[1]NCF.Key Data'!N66</f>
        <v>0</v>
      </c>
      <c r="N26" s="758">
        <f t="shared" ref="N26:N27" si="8">SUM(B26:M26)</f>
        <v>0</v>
      </c>
    </row>
    <row r="27" spans="1:14" x14ac:dyDescent="0.2">
      <c r="A27" s="612" t="s">
        <v>204</v>
      </c>
      <c r="B27" s="747">
        <f>'[1]NCF.Key Data'!C135</f>
        <v>0</v>
      </c>
      <c r="C27" s="747">
        <f>'[1]NCF.Key Data'!D135</f>
        <v>0</v>
      </c>
      <c r="D27" s="747">
        <f>'[1]NCF.Key Data'!E135</f>
        <v>0</v>
      </c>
      <c r="E27" s="747">
        <f>'[1]NCF.Key Data'!F135</f>
        <v>0</v>
      </c>
      <c r="F27" s="747">
        <f>'[1]NCF.Key Data'!G135</f>
        <v>0</v>
      </c>
      <c r="G27" s="747">
        <f>'[1]NCF.Key Data'!H135</f>
        <v>0</v>
      </c>
      <c r="H27" s="747">
        <f>'[1]NCF.Key Data'!I135</f>
        <v>0</v>
      </c>
      <c r="I27" s="747">
        <f>'[1]NCF.Key Data'!J135</f>
        <v>0</v>
      </c>
      <c r="J27" s="747">
        <f>'[1]NCF.Key Data'!K135</f>
        <v>0</v>
      </c>
      <c r="K27" s="747">
        <f>'[1]NCF.Key Data'!L135</f>
        <v>0</v>
      </c>
      <c r="L27" s="747">
        <f>'[1]NCF.Key Data'!M135</f>
        <v>0</v>
      </c>
      <c r="M27" s="747">
        <f>'[1]NCF.Key Data'!N135</f>
        <v>0</v>
      </c>
      <c r="N27" s="760">
        <f t="shared" si="8"/>
        <v>0</v>
      </c>
    </row>
    <row r="28" spans="1:14" s="165" customFormat="1" x14ac:dyDescent="0.2">
      <c r="A28" s="775" t="s">
        <v>44</v>
      </c>
      <c r="B28" s="745">
        <f>'Income Est'!C222</f>
        <v>31900.000000000004</v>
      </c>
      <c r="C28" s="745">
        <f>'Income Est'!D222</f>
        <v>45677.5</v>
      </c>
      <c r="D28" s="745">
        <f>'Income Est'!E222</f>
        <v>54120</v>
      </c>
      <c r="E28" s="745">
        <f>'Income Est'!F222</f>
        <v>44440</v>
      </c>
      <c r="F28" s="745">
        <f>'Income Est'!G222</f>
        <v>27032.5</v>
      </c>
      <c r="G28" s="745">
        <f>'Income Est'!H222</f>
        <v>19607.5</v>
      </c>
      <c r="H28" s="745">
        <f>'Income Est'!I222</f>
        <v>17077.5</v>
      </c>
      <c r="I28" s="745">
        <f>'Income Est'!J222</f>
        <v>16720.000000000004</v>
      </c>
      <c r="J28" s="745">
        <f>'Income Est'!K222</f>
        <v>20900.000000000004</v>
      </c>
      <c r="K28" s="745">
        <f>'Income Est'!L222</f>
        <v>24035.000000000004</v>
      </c>
      <c r="L28" s="745">
        <f>'Income Est'!M222</f>
        <v>32450.000000000007</v>
      </c>
      <c r="M28" s="745">
        <f>'Income Est'!N222</f>
        <v>31790.000000000004</v>
      </c>
      <c r="N28" s="776">
        <f>SUM(B28:M28)</f>
        <v>365750</v>
      </c>
    </row>
    <row r="29" spans="1:14" s="165" customFormat="1" x14ac:dyDescent="0.2">
      <c r="A29" s="775" t="s">
        <v>75</v>
      </c>
      <c r="B29" s="745">
        <f>'Income Est'!C294</f>
        <v>131950</v>
      </c>
      <c r="C29" s="745">
        <f>'Income Est'!D294</f>
        <v>247520</v>
      </c>
      <c r="D29" s="745">
        <f>'Income Est'!E294</f>
        <v>156975</v>
      </c>
      <c r="E29" s="745">
        <f>'Income Est'!F294</f>
        <v>36855</v>
      </c>
      <c r="F29" s="745">
        <f>'Income Est'!G294</f>
        <v>0</v>
      </c>
      <c r="G29" s="745">
        <f>'Income Est'!H294</f>
        <v>0</v>
      </c>
      <c r="H29" s="745">
        <f>'Income Est'!I294</f>
        <v>0</v>
      </c>
      <c r="I29" s="745">
        <f>'Income Est'!J294</f>
        <v>0</v>
      </c>
      <c r="J29" s="745">
        <f>'Income Est'!K294</f>
        <v>0</v>
      </c>
      <c r="K29" s="745">
        <f>'Income Est'!L294</f>
        <v>0</v>
      </c>
      <c r="L29" s="745">
        <f>'Income Est'!M294</f>
        <v>0</v>
      </c>
      <c r="M29" s="745">
        <f>'Income Est'!N294</f>
        <v>21840</v>
      </c>
      <c r="N29" s="776">
        <f>SUM(B29:M29)</f>
        <v>595140</v>
      </c>
    </row>
    <row r="30" spans="1:14" s="165" customFormat="1" x14ac:dyDescent="0.2">
      <c r="A30" s="777" t="s">
        <v>45</v>
      </c>
      <c r="B30" s="750">
        <f>'Income Est'!C362</f>
        <v>39595.599999999999</v>
      </c>
      <c r="C30" s="750">
        <f>'Income Est'!D362</f>
        <v>39595.599999999999</v>
      </c>
      <c r="D30" s="750">
        <f>'Income Est'!E362</f>
        <v>39595.599999999999</v>
      </c>
      <c r="E30" s="750">
        <f>'Income Est'!F362</f>
        <v>39595.599999999999</v>
      </c>
      <c r="F30" s="750">
        <f>'Income Est'!G362</f>
        <v>39595.599999999999</v>
      </c>
      <c r="G30" s="750">
        <f>'Income Est'!H362</f>
        <v>39595.599999999999</v>
      </c>
      <c r="H30" s="750">
        <f>'Income Est'!I362</f>
        <v>39595.599999999999</v>
      </c>
      <c r="I30" s="750">
        <f>'Income Est'!J362</f>
        <v>39595.599999999999</v>
      </c>
      <c r="J30" s="750">
        <f>'Income Est'!K362</f>
        <v>39595.599999999999</v>
      </c>
      <c r="K30" s="750">
        <f>'Income Est'!L362</f>
        <v>39595.599999999999</v>
      </c>
      <c r="L30" s="750">
        <f>'Income Est'!M362</f>
        <v>39595.599999999999</v>
      </c>
      <c r="M30" s="750">
        <f>'Income Est'!N362</f>
        <v>39595.599999999999</v>
      </c>
      <c r="N30" s="778">
        <f>SUM(B30:M30)</f>
        <v>475147.1999999999</v>
      </c>
    </row>
    <row r="31" spans="1:14" x14ac:dyDescent="0.2">
      <c r="A31" s="770" t="s">
        <v>211</v>
      </c>
      <c r="B31" s="748">
        <f>SUM(B26:B30)</f>
        <v>203445.6</v>
      </c>
      <c r="C31" s="748">
        <f t="shared" ref="C31:M31" si="9">SUM(C26:C30)</f>
        <v>332793.09999999998</v>
      </c>
      <c r="D31" s="748">
        <f t="shared" si="9"/>
        <v>250690.6</v>
      </c>
      <c r="E31" s="748">
        <f t="shared" si="9"/>
        <v>120890.6</v>
      </c>
      <c r="F31" s="748">
        <f t="shared" si="9"/>
        <v>66628.100000000006</v>
      </c>
      <c r="G31" s="748">
        <f t="shared" si="9"/>
        <v>59203.1</v>
      </c>
      <c r="H31" s="748">
        <f t="shared" si="9"/>
        <v>56673.1</v>
      </c>
      <c r="I31" s="748">
        <f t="shared" si="9"/>
        <v>56315.600000000006</v>
      </c>
      <c r="J31" s="748">
        <f t="shared" si="9"/>
        <v>60495.600000000006</v>
      </c>
      <c r="K31" s="748">
        <f t="shared" si="9"/>
        <v>63630.600000000006</v>
      </c>
      <c r="L31" s="748">
        <f t="shared" si="9"/>
        <v>72045.600000000006</v>
      </c>
      <c r="M31" s="748">
        <f t="shared" si="9"/>
        <v>93225.600000000006</v>
      </c>
      <c r="N31" s="771">
        <f>SUM(N26:N30)</f>
        <v>1436037.2</v>
      </c>
    </row>
    <row r="32" spans="1:14" x14ac:dyDescent="0.2">
      <c r="A32" s="768"/>
      <c r="B32" s="510"/>
      <c r="C32" s="510"/>
      <c r="D32" s="510"/>
      <c r="E32" s="510"/>
      <c r="F32" s="510"/>
      <c r="G32" s="510"/>
      <c r="H32" s="510"/>
      <c r="I32" s="510"/>
      <c r="J32" s="510"/>
      <c r="K32" s="510"/>
      <c r="L32" s="510"/>
      <c r="M32" s="510"/>
      <c r="N32" s="769"/>
    </row>
    <row r="33" spans="1:16" x14ac:dyDescent="0.2">
      <c r="A33" s="766" t="s">
        <v>215</v>
      </c>
      <c r="B33" s="113" t="s">
        <v>191</v>
      </c>
      <c r="C33" s="113" t="s">
        <v>192</v>
      </c>
      <c r="D33" s="113" t="s">
        <v>193</v>
      </c>
      <c r="E33" s="113" t="s">
        <v>194</v>
      </c>
      <c r="F33" s="113" t="s">
        <v>195</v>
      </c>
      <c r="G33" s="113" t="s">
        <v>85</v>
      </c>
      <c r="H33" s="113" t="s">
        <v>80</v>
      </c>
      <c r="I33" s="113" t="s">
        <v>81</v>
      </c>
      <c r="J33" s="113" t="s">
        <v>82</v>
      </c>
      <c r="K33" s="113" t="s">
        <v>83</v>
      </c>
      <c r="L33" s="113" t="s">
        <v>84</v>
      </c>
      <c r="M33" s="113" t="s">
        <v>196</v>
      </c>
      <c r="N33" s="767" t="s">
        <v>16</v>
      </c>
    </row>
    <row r="34" spans="1:16" x14ac:dyDescent="0.2">
      <c r="A34" s="757" t="s">
        <v>190</v>
      </c>
      <c r="B34" s="743">
        <f t="shared" ref="B34:M38" si="10">B26-B18</f>
        <v>-251442.25628073156</v>
      </c>
      <c r="C34" s="743">
        <f t="shared" si="10"/>
        <v>-542210.62065357622</v>
      </c>
      <c r="D34" s="743">
        <f t="shared" si="10"/>
        <v>-993491.3144887262</v>
      </c>
      <c r="E34" s="743">
        <f t="shared" si="10"/>
        <v>-1292370.6692057555</v>
      </c>
      <c r="F34" s="743">
        <f t="shared" si="10"/>
        <v>-1268519.8647386807</v>
      </c>
      <c r="G34" s="743">
        <f t="shared" si="10"/>
        <v>-1273490.9118128167</v>
      </c>
      <c r="H34" s="743">
        <f t="shared" si="10"/>
        <v>-1217514.3448944204</v>
      </c>
      <c r="I34" s="743">
        <f t="shared" si="10"/>
        <v>-1078261.6176661041</v>
      </c>
      <c r="J34" s="743">
        <f t="shared" si="10"/>
        <v>-829224.97648864053</v>
      </c>
      <c r="K34" s="743">
        <f t="shared" si="10"/>
        <v>-623442.79996104655</v>
      </c>
      <c r="L34" s="743">
        <f t="shared" si="10"/>
        <v>-355482.87689230772</v>
      </c>
      <c r="M34" s="743">
        <f t="shared" si="10"/>
        <v>-291896.80293646303</v>
      </c>
      <c r="N34" s="758">
        <f t="shared" ref="N34:N35" si="11">SUM(B34:M34)</f>
        <v>-10017349.056019269</v>
      </c>
    </row>
    <row r="35" spans="1:16" x14ac:dyDescent="0.2">
      <c r="A35" s="612" t="s">
        <v>204</v>
      </c>
      <c r="B35" s="747">
        <f t="shared" si="10"/>
        <v>-322029.09848702082</v>
      </c>
      <c r="C35" s="747">
        <f t="shared" si="10"/>
        <v>-313136.1235654846</v>
      </c>
      <c r="D35" s="747">
        <f t="shared" si="10"/>
        <v>-442200.17231037479</v>
      </c>
      <c r="E35" s="747">
        <f t="shared" si="10"/>
        <v>-396455.75281891495</v>
      </c>
      <c r="F35" s="747">
        <f t="shared" si="10"/>
        <v>-378152.99274272396</v>
      </c>
      <c r="G35" s="747">
        <f t="shared" si="10"/>
        <v>-357891.92633267603</v>
      </c>
      <c r="H35" s="747">
        <f t="shared" si="10"/>
        <v>-392632.88962637342</v>
      </c>
      <c r="I35" s="747">
        <f t="shared" si="10"/>
        <v>-433035.42237527802</v>
      </c>
      <c r="J35" s="747">
        <f t="shared" si="10"/>
        <v>-457117.84985354694</v>
      </c>
      <c r="K35" s="747">
        <f t="shared" si="10"/>
        <v>-439587.5920551442</v>
      </c>
      <c r="L35" s="747">
        <f t="shared" si="10"/>
        <v>-406237.892381354</v>
      </c>
      <c r="M35" s="747">
        <f t="shared" si="10"/>
        <v>-327645.41445110831</v>
      </c>
      <c r="N35" s="760">
        <f t="shared" si="11"/>
        <v>-4666123.1270000003</v>
      </c>
    </row>
    <row r="36" spans="1:16" s="165" customFormat="1" x14ac:dyDescent="0.2">
      <c r="A36" s="775" t="s">
        <v>44</v>
      </c>
      <c r="B36" s="745">
        <f t="shared" si="10"/>
        <v>8128.4661742283752</v>
      </c>
      <c r="C36" s="745">
        <f t="shared" si="10"/>
        <v>19025.588314049586</v>
      </c>
      <c r="D36" s="745">
        <f t="shared" si="10"/>
        <v>22923.338561983473</v>
      </c>
      <c r="E36" s="745">
        <f t="shared" si="10"/>
        <v>17301.118479338846</v>
      </c>
      <c r="F36" s="745">
        <f t="shared" si="10"/>
        <v>9882.7060000000019</v>
      </c>
      <c r="G36" s="745">
        <f t="shared" si="10"/>
        <v>5910.4204795918376</v>
      </c>
      <c r="H36" s="745">
        <f t="shared" si="10"/>
        <v>5288.2296122449006</v>
      </c>
      <c r="I36" s="745">
        <f t="shared" si="10"/>
        <v>8125.0886122449028</v>
      </c>
      <c r="J36" s="745">
        <f t="shared" si="10"/>
        <v>8418.2114589306839</v>
      </c>
      <c r="K36" s="745">
        <f t="shared" si="10"/>
        <v>7734.5996742283751</v>
      </c>
      <c r="L36" s="745">
        <f t="shared" si="10"/>
        <v>12959.557458930689</v>
      </c>
      <c r="M36" s="745">
        <f t="shared" si="10"/>
        <v>8781.3251742283719</v>
      </c>
      <c r="N36" s="776">
        <f>SUM(B36:M36)</f>
        <v>134478.65000000005</v>
      </c>
    </row>
    <row r="37" spans="1:16" s="165" customFormat="1" x14ac:dyDescent="0.2">
      <c r="A37" s="775" t="s">
        <v>75</v>
      </c>
      <c r="B37" s="745">
        <f t="shared" si="10"/>
        <v>57641.981132075482</v>
      </c>
      <c r="C37" s="745">
        <f t="shared" si="10"/>
        <v>219372.5</v>
      </c>
      <c r="D37" s="745">
        <f t="shared" si="10"/>
        <v>151507.5</v>
      </c>
      <c r="E37" s="745">
        <f t="shared" si="10"/>
        <v>36855</v>
      </c>
      <c r="F37" s="745">
        <f t="shared" si="10"/>
        <v>0</v>
      </c>
      <c r="G37" s="745">
        <f t="shared" si="10"/>
        <v>-6616.3366336633662</v>
      </c>
      <c r="H37" s="745">
        <f t="shared" si="10"/>
        <v>-26621.315150382961</v>
      </c>
      <c r="I37" s="745">
        <f t="shared" si="10"/>
        <v>-26621.315150382961</v>
      </c>
      <c r="J37" s="745">
        <f t="shared" si="10"/>
        <v>-25762.563048757704</v>
      </c>
      <c r="K37" s="745">
        <f t="shared" si="10"/>
        <v>-25983.10760321315</v>
      </c>
      <c r="L37" s="745">
        <f t="shared" si="10"/>
        <v>-37642.563048757707</v>
      </c>
      <c r="M37" s="745">
        <f t="shared" si="10"/>
        <v>-47989.780496917621</v>
      </c>
      <c r="N37" s="776">
        <f>SUM(B37:M37)</f>
        <v>268139.99999999988</v>
      </c>
    </row>
    <row r="38" spans="1:16" s="165" customFormat="1" x14ac:dyDescent="0.2">
      <c r="A38" s="777" t="s">
        <v>45</v>
      </c>
      <c r="B38" s="750">
        <f>B30-B22</f>
        <v>11180.851508990236</v>
      </c>
      <c r="C38" s="750">
        <f t="shared" si="10"/>
        <v>11548.173793566573</v>
      </c>
      <c r="D38" s="750">
        <f t="shared" si="10"/>
        <v>9501.0696257624877</v>
      </c>
      <c r="E38" s="750">
        <f t="shared" si="10"/>
        <v>10055.034142432174</v>
      </c>
      <c r="F38" s="750">
        <f t="shared" si="10"/>
        <v>10806.771923337496</v>
      </c>
      <c r="G38" s="750">
        <f t="shared" si="10"/>
        <v>11312.064760563382</v>
      </c>
      <c r="H38" s="750">
        <f t="shared" si="10"/>
        <v>11935.523158179851</v>
      </c>
      <c r="I38" s="750">
        <f t="shared" si="10"/>
        <v>12770.889641966289</v>
      </c>
      <c r="J38" s="750">
        <f t="shared" si="10"/>
        <v>13124.987606216459</v>
      </c>
      <c r="K38" s="750">
        <f t="shared" si="10"/>
        <v>12628.889431462434</v>
      </c>
      <c r="L38" s="750">
        <f t="shared" si="10"/>
        <v>12873.156971153847</v>
      </c>
      <c r="M38" s="750">
        <f t="shared" si="10"/>
        <v>12184.987436368778</v>
      </c>
      <c r="N38" s="778">
        <f>SUM(B38:M38)</f>
        <v>139922.4</v>
      </c>
    </row>
    <row r="39" spans="1:16" ht="12" thickBot="1" x14ac:dyDescent="0.25">
      <c r="A39" s="772" t="s">
        <v>17</v>
      </c>
      <c r="B39" s="773">
        <f>SUM(B34:B38)</f>
        <v>-496520.05595245829</v>
      </c>
      <c r="C39" s="773">
        <f t="shared" ref="C39:M39" si="12">SUM(C34:C38)</f>
        <v>-605400.48211144458</v>
      </c>
      <c r="D39" s="773">
        <f t="shared" si="12"/>
        <v>-1251759.5786113548</v>
      </c>
      <c r="E39" s="773">
        <f t="shared" si="12"/>
        <v>-1624615.2694028993</v>
      </c>
      <c r="F39" s="773">
        <f t="shared" si="12"/>
        <v>-1625983.3795580671</v>
      </c>
      <c r="G39" s="773">
        <f t="shared" si="12"/>
        <v>-1620776.6895390009</v>
      </c>
      <c r="H39" s="773">
        <f t="shared" si="12"/>
        <v>-1619544.796900752</v>
      </c>
      <c r="I39" s="773">
        <f t="shared" si="12"/>
        <v>-1517022.376937554</v>
      </c>
      <c r="J39" s="773">
        <f t="shared" si="12"/>
        <v>-1290562.1903257978</v>
      </c>
      <c r="K39" s="773">
        <f t="shared" si="12"/>
        <v>-1068650.0105137131</v>
      </c>
      <c r="L39" s="773">
        <f t="shared" si="12"/>
        <v>-773530.61789233505</v>
      </c>
      <c r="M39" s="773">
        <f t="shared" si="12"/>
        <v>-646565.68527389178</v>
      </c>
      <c r="N39" s="774">
        <f>SUM(N34:N38)</f>
        <v>-14140931.133019269</v>
      </c>
      <c r="P39" s="749"/>
    </row>
    <row r="40" spans="1:16" ht="12" thickBot="1" x14ac:dyDescent="0.25"/>
    <row r="41" spans="1:16" s="3" customFormat="1" x14ac:dyDescent="0.2">
      <c r="A41" s="754" t="s">
        <v>15</v>
      </c>
      <c r="B41" s="755" t="s">
        <v>191</v>
      </c>
      <c r="C41" s="755" t="s">
        <v>192</v>
      </c>
      <c r="D41" s="755" t="s">
        <v>193</v>
      </c>
      <c r="E41" s="755" t="s">
        <v>194</v>
      </c>
      <c r="F41" s="755" t="s">
        <v>195</v>
      </c>
      <c r="G41" s="755" t="s">
        <v>85</v>
      </c>
      <c r="H41" s="755" t="s">
        <v>80</v>
      </c>
      <c r="I41" s="755" t="s">
        <v>81</v>
      </c>
      <c r="J41" s="755" t="s">
        <v>82</v>
      </c>
      <c r="K41" s="755" t="s">
        <v>83</v>
      </c>
      <c r="L41" s="755" t="s">
        <v>84</v>
      </c>
      <c r="M41" s="755" t="s">
        <v>196</v>
      </c>
      <c r="N41" s="756" t="s">
        <v>16</v>
      </c>
    </row>
    <row r="42" spans="1:16" s="3" customFormat="1" x14ac:dyDescent="0.2">
      <c r="A42" s="757" t="s">
        <v>190</v>
      </c>
      <c r="B42" s="743">
        <f>B2</f>
        <v>172632.81298073154</v>
      </c>
      <c r="C42" s="743">
        <f>C2</f>
        <v>250790.73582678806</v>
      </c>
      <c r="D42" s="743">
        <f t="shared" ref="D42:M42" si="13">D2</f>
        <v>452993.00291936315</v>
      </c>
      <c r="E42" s="743">
        <f t="shared" si="13"/>
        <v>531910.03002787766</v>
      </c>
      <c r="F42" s="743">
        <f t="shared" si="13"/>
        <v>515989.89481934032</v>
      </c>
      <c r="G42" s="743">
        <f t="shared" si="13"/>
        <v>509466.66978140839</v>
      </c>
      <c r="H42" s="743">
        <f t="shared" si="13"/>
        <v>488190.13602221024</v>
      </c>
      <c r="I42" s="743">
        <f t="shared" si="13"/>
        <v>430579.70533305203</v>
      </c>
      <c r="J42" s="743">
        <f t="shared" si="13"/>
        <v>312422.38494432025</v>
      </c>
      <c r="K42" s="743">
        <f t="shared" si="13"/>
        <v>217345.38065552327</v>
      </c>
      <c r="L42" s="743">
        <f t="shared" si="13"/>
        <v>99356.475721153853</v>
      </c>
      <c r="M42" s="743">
        <f t="shared" si="13"/>
        <v>106167.32796823152</v>
      </c>
      <c r="N42" s="758">
        <f t="shared" ref="N42:N43" si="14">SUM(B42:M42)</f>
        <v>4087844.557</v>
      </c>
    </row>
    <row r="43" spans="1:16" s="3" customFormat="1" x14ac:dyDescent="0.2">
      <c r="A43" s="759" t="s">
        <v>204</v>
      </c>
      <c r="B43" s="744">
        <f>B3</f>
        <v>114507.2178935104</v>
      </c>
      <c r="C43" s="744">
        <f t="shared" ref="C43:M43" si="15">C3</f>
        <v>111040.34493274229</v>
      </c>
      <c r="D43" s="744">
        <f t="shared" si="15"/>
        <v>143231.0058551874</v>
      </c>
      <c r="E43" s="744">
        <f t="shared" si="15"/>
        <v>128923.95848445749</v>
      </c>
      <c r="F43" s="744">
        <f t="shared" si="15"/>
        <v>138072.14749636198</v>
      </c>
      <c r="G43" s="744">
        <f t="shared" si="15"/>
        <v>123761.68676633803</v>
      </c>
      <c r="H43" s="744">
        <f t="shared" si="15"/>
        <v>141951.36828818673</v>
      </c>
      <c r="I43" s="744">
        <f t="shared" si="15"/>
        <v>175859.67471263901</v>
      </c>
      <c r="J43" s="744">
        <f t="shared" si="15"/>
        <v>185099.64542677344</v>
      </c>
      <c r="K43" s="744">
        <f t="shared" si="15"/>
        <v>147169.9130275721</v>
      </c>
      <c r="L43" s="744">
        <f t="shared" si="15"/>
        <v>119331.56991567698</v>
      </c>
      <c r="M43" s="744">
        <f t="shared" si="15"/>
        <v>92695.123200554139</v>
      </c>
      <c r="N43" s="760">
        <f t="shared" si="14"/>
        <v>1621643.6560000002</v>
      </c>
    </row>
    <row r="44" spans="1:16" s="3" customFormat="1" x14ac:dyDescent="0.2">
      <c r="A44" s="761" t="s">
        <v>211</v>
      </c>
      <c r="B44" s="746">
        <f t="shared" ref="B44:N44" si="16">SUM(B42:B43)</f>
        <v>287140.03087424196</v>
      </c>
      <c r="C44" s="746">
        <f t="shared" si="16"/>
        <v>361831.08075953036</v>
      </c>
      <c r="D44" s="746">
        <f t="shared" si="16"/>
        <v>596224.00877455052</v>
      </c>
      <c r="E44" s="746">
        <f t="shared" si="16"/>
        <v>660833.98851233511</v>
      </c>
      <c r="F44" s="746">
        <f t="shared" si="16"/>
        <v>654062.0423157023</v>
      </c>
      <c r="G44" s="746">
        <f t="shared" si="16"/>
        <v>633228.35654774646</v>
      </c>
      <c r="H44" s="746">
        <f t="shared" si="16"/>
        <v>630141.50431039697</v>
      </c>
      <c r="I44" s="746">
        <f t="shared" si="16"/>
        <v>606439.38004569104</v>
      </c>
      <c r="J44" s="746">
        <f t="shared" si="16"/>
        <v>497522.03037109366</v>
      </c>
      <c r="K44" s="746">
        <f t="shared" si="16"/>
        <v>364515.29368309537</v>
      </c>
      <c r="L44" s="746">
        <f t="shared" si="16"/>
        <v>218688.04563683085</v>
      </c>
      <c r="M44" s="746">
        <f t="shared" si="16"/>
        <v>198862.45116878566</v>
      </c>
      <c r="N44" s="762">
        <f t="shared" si="16"/>
        <v>5709488.2130000005</v>
      </c>
    </row>
    <row r="45" spans="1:16" s="3" customFormat="1" x14ac:dyDescent="0.2">
      <c r="A45" s="763"/>
      <c r="B45" s="764"/>
      <c r="C45" s="764"/>
      <c r="D45" s="764"/>
      <c r="E45" s="764"/>
      <c r="F45" s="764"/>
      <c r="G45" s="764"/>
      <c r="H45" s="764"/>
      <c r="I45" s="764"/>
      <c r="J45" s="764"/>
      <c r="K45" s="764"/>
      <c r="L45" s="764"/>
      <c r="M45" s="764"/>
      <c r="N45" s="765"/>
    </row>
    <row r="46" spans="1:16" s="3" customFormat="1" x14ac:dyDescent="0.2">
      <c r="A46" s="766" t="s">
        <v>212</v>
      </c>
      <c r="B46" s="113" t="s">
        <v>191</v>
      </c>
      <c r="C46" s="113" t="s">
        <v>192</v>
      </c>
      <c r="D46" s="113" t="s">
        <v>193</v>
      </c>
      <c r="E46" s="113" t="s">
        <v>194</v>
      </c>
      <c r="F46" s="113" t="s">
        <v>195</v>
      </c>
      <c r="G46" s="113" t="s">
        <v>85</v>
      </c>
      <c r="H46" s="113" t="s">
        <v>80</v>
      </c>
      <c r="I46" s="113" t="s">
        <v>81</v>
      </c>
      <c r="J46" s="113" t="s">
        <v>82</v>
      </c>
      <c r="K46" s="113" t="s">
        <v>83</v>
      </c>
      <c r="L46" s="113" t="s">
        <v>84</v>
      </c>
      <c r="M46" s="113" t="s">
        <v>196</v>
      </c>
      <c r="N46" s="767" t="s">
        <v>16</v>
      </c>
    </row>
    <row r="47" spans="1:16" s="3" customFormat="1" x14ac:dyDescent="0.2">
      <c r="A47" s="757" t="s">
        <v>190</v>
      </c>
      <c r="B47" s="743">
        <f>B10</f>
        <v>78809.443300000014</v>
      </c>
      <c r="C47" s="743">
        <f t="shared" ref="C47:M48" si="17">C10</f>
        <v>291419.8848267881</v>
      </c>
      <c r="D47" s="743">
        <f t="shared" si="17"/>
        <v>540498.31156936311</v>
      </c>
      <c r="E47" s="743">
        <f t="shared" si="17"/>
        <v>760460.63917787769</v>
      </c>
      <c r="F47" s="743">
        <f t="shared" si="17"/>
        <v>752529.96991934034</v>
      </c>
      <c r="G47" s="743">
        <f t="shared" si="17"/>
        <v>764024.24203140847</v>
      </c>
      <c r="H47" s="743">
        <f t="shared" si="17"/>
        <v>729324.20887221023</v>
      </c>
      <c r="I47" s="743">
        <f t="shared" si="17"/>
        <v>647681.91233305202</v>
      </c>
      <c r="J47" s="743">
        <f t="shared" si="17"/>
        <v>516802.59154432022</v>
      </c>
      <c r="K47" s="743">
        <f t="shared" si="17"/>
        <v>406097.41930552328</v>
      </c>
      <c r="L47" s="743">
        <f t="shared" si="17"/>
        <v>256126.40117115388</v>
      </c>
      <c r="M47" s="743">
        <f t="shared" si="17"/>
        <v>185729.47496823152</v>
      </c>
      <c r="N47" s="758">
        <f t="shared" ref="N47:N48" si="18">SUM(B47:M47)</f>
        <v>5929504.499019268</v>
      </c>
    </row>
    <row r="48" spans="1:16" s="3" customFormat="1" x14ac:dyDescent="0.2">
      <c r="A48" s="612" t="s">
        <v>204</v>
      </c>
      <c r="B48" s="747">
        <f>B11</f>
        <v>207521.8805935104</v>
      </c>
      <c r="C48" s="747">
        <f t="shared" si="17"/>
        <v>202095.77863274229</v>
      </c>
      <c r="D48" s="747">
        <f t="shared" si="17"/>
        <v>298969.16645518737</v>
      </c>
      <c r="E48" s="747">
        <f t="shared" si="17"/>
        <v>267531.79433445749</v>
      </c>
      <c r="F48" s="747">
        <f t="shared" si="17"/>
        <v>240080.84524636198</v>
      </c>
      <c r="G48" s="747">
        <f t="shared" si="17"/>
        <v>234130.23956633802</v>
      </c>
      <c r="H48" s="747">
        <f t="shared" si="17"/>
        <v>250681.52133818669</v>
      </c>
      <c r="I48" s="747">
        <f t="shared" si="17"/>
        <v>257175.74766263901</v>
      </c>
      <c r="J48" s="747">
        <f t="shared" si="17"/>
        <v>272018.20442677347</v>
      </c>
      <c r="K48" s="747">
        <f t="shared" si="17"/>
        <v>292417.6790275721</v>
      </c>
      <c r="L48" s="747">
        <f t="shared" si="17"/>
        <v>286906.32246567699</v>
      </c>
      <c r="M48" s="747">
        <f t="shared" si="17"/>
        <v>234950.29125055415</v>
      </c>
      <c r="N48" s="760">
        <f t="shared" si="18"/>
        <v>3044479.4709999999</v>
      </c>
    </row>
    <row r="49" spans="1:16" s="3" customFormat="1" x14ac:dyDescent="0.2">
      <c r="A49" s="761" t="s">
        <v>211</v>
      </c>
      <c r="B49" s="746">
        <f t="shared" ref="B49:N49" si="19">SUM(B47:B48)</f>
        <v>286331.32389351039</v>
      </c>
      <c r="C49" s="746">
        <f t="shared" si="19"/>
        <v>493515.66345953039</v>
      </c>
      <c r="D49" s="746">
        <f t="shared" si="19"/>
        <v>839467.47802455048</v>
      </c>
      <c r="E49" s="746">
        <f t="shared" si="19"/>
        <v>1027992.4335123352</v>
      </c>
      <c r="F49" s="746">
        <f t="shared" si="19"/>
        <v>992610.81516570225</v>
      </c>
      <c r="G49" s="746">
        <f t="shared" si="19"/>
        <v>998154.48159774649</v>
      </c>
      <c r="H49" s="746">
        <f t="shared" si="19"/>
        <v>980005.73021039693</v>
      </c>
      <c r="I49" s="746">
        <f t="shared" si="19"/>
        <v>904857.65999569104</v>
      </c>
      <c r="J49" s="746">
        <f t="shared" si="19"/>
        <v>788820.7959710937</v>
      </c>
      <c r="K49" s="746">
        <f t="shared" si="19"/>
        <v>698515.09833309543</v>
      </c>
      <c r="L49" s="746">
        <f t="shared" si="19"/>
        <v>543032.72363683092</v>
      </c>
      <c r="M49" s="746">
        <f t="shared" si="19"/>
        <v>420679.76621878566</v>
      </c>
      <c r="N49" s="762">
        <f t="shared" si="19"/>
        <v>8973983.9700192679</v>
      </c>
    </row>
    <row r="50" spans="1:16" s="3" customFormat="1" x14ac:dyDescent="0.2">
      <c r="A50" s="763"/>
      <c r="B50" s="764"/>
      <c r="C50" s="764"/>
      <c r="D50" s="764"/>
      <c r="E50" s="764"/>
      <c r="F50" s="764"/>
      <c r="G50" s="764"/>
      <c r="H50" s="764"/>
      <c r="I50" s="764"/>
      <c r="J50" s="764"/>
      <c r="K50" s="764"/>
      <c r="L50" s="764"/>
      <c r="M50" s="764"/>
      <c r="N50" s="765"/>
    </row>
    <row r="51" spans="1:16" s="3" customFormat="1" x14ac:dyDescent="0.2">
      <c r="A51" s="766" t="s">
        <v>213</v>
      </c>
      <c r="B51" s="113" t="s">
        <v>191</v>
      </c>
      <c r="C51" s="113" t="s">
        <v>192</v>
      </c>
      <c r="D51" s="113" t="s">
        <v>193</v>
      </c>
      <c r="E51" s="113" t="s">
        <v>194</v>
      </c>
      <c r="F51" s="113" t="s">
        <v>195</v>
      </c>
      <c r="G51" s="113" t="s">
        <v>85</v>
      </c>
      <c r="H51" s="113" t="s">
        <v>80</v>
      </c>
      <c r="I51" s="113" t="s">
        <v>81</v>
      </c>
      <c r="J51" s="113" t="s">
        <v>82</v>
      </c>
      <c r="K51" s="113" t="s">
        <v>83</v>
      </c>
      <c r="L51" s="113" t="s">
        <v>84</v>
      </c>
      <c r="M51" s="113" t="s">
        <v>196</v>
      </c>
      <c r="N51" s="767" t="s">
        <v>16</v>
      </c>
    </row>
    <row r="52" spans="1:16" s="3" customFormat="1" x14ac:dyDescent="0.2">
      <c r="A52" s="757" t="s">
        <v>190</v>
      </c>
      <c r="B52" s="743">
        <f t="shared" ref="B52:M53" si="20">B47+B42</f>
        <v>251442.25628073156</v>
      </c>
      <c r="C52" s="743">
        <f t="shared" si="20"/>
        <v>542210.62065357622</v>
      </c>
      <c r="D52" s="743">
        <f t="shared" si="20"/>
        <v>993491.3144887262</v>
      </c>
      <c r="E52" s="743">
        <f t="shared" si="20"/>
        <v>1292370.6692057555</v>
      </c>
      <c r="F52" s="743">
        <f t="shared" si="20"/>
        <v>1268519.8647386807</v>
      </c>
      <c r="G52" s="743">
        <f t="shared" si="20"/>
        <v>1273490.9118128167</v>
      </c>
      <c r="H52" s="743">
        <f t="shared" si="20"/>
        <v>1217514.3448944204</v>
      </c>
      <c r="I52" s="743">
        <f t="shared" si="20"/>
        <v>1078261.6176661041</v>
      </c>
      <c r="J52" s="743">
        <f t="shared" si="20"/>
        <v>829224.97648864053</v>
      </c>
      <c r="K52" s="743">
        <f t="shared" si="20"/>
        <v>623442.79996104655</v>
      </c>
      <c r="L52" s="743">
        <f t="shared" si="20"/>
        <v>355482.87689230772</v>
      </c>
      <c r="M52" s="743">
        <f t="shared" si="20"/>
        <v>291896.80293646303</v>
      </c>
      <c r="N52" s="758">
        <f t="shared" ref="N52:N53" si="21">SUM(B52:M52)</f>
        <v>10017349.056019269</v>
      </c>
    </row>
    <row r="53" spans="1:16" s="3" customFormat="1" x14ac:dyDescent="0.2">
      <c r="A53" s="612" t="s">
        <v>204</v>
      </c>
      <c r="B53" s="747">
        <f t="shared" si="20"/>
        <v>322029.09848702082</v>
      </c>
      <c r="C53" s="747">
        <f t="shared" si="20"/>
        <v>313136.1235654846</v>
      </c>
      <c r="D53" s="747">
        <f t="shared" si="20"/>
        <v>442200.17231037479</v>
      </c>
      <c r="E53" s="747">
        <f t="shared" si="20"/>
        <v>396455.75281891495</v>
      </c>
      <c r="F53" s="747">
        <f t="shared" si="20"/>
        <v>378152.99274272396</v>
      </c>
      <c r="G53" s="747">
        <f t="shared" si="20"/>
        <v>357891.92633267603</v>
      </c>
      <c r="H53" s="747">
        <f t="shared" si="20"/>
        <v>392632.88962637342</v>
      </c>
      <c r="I53" s="747">
        <f t="shared" si="20"/>
        <v>433035.42237527802</v>
      </c>
      <c r="J53" s="747">
        <f t="shared" si="20"/>
        <v>457117.84985354694</v>
      </c>
      <c r="K53" s="747">
        <f t="shared" si="20"/>
        <v>439587.5920551442</v>
      </c>
      <c r="L53" s="747">
        <f t="shared" si="20"/>
        <v>406237.892381354</v>
      </c>
      <c r="M53" s="747">
        <f t="shared" si="20"/>
        <v>327645.41445110831</v>
      </c>
      <c r="N53" s="760">
        <f t="shared" si="21"/>
        <v>4666123.1270000003</v>
      </c>
    </row>
    <row r="54" spans="1:16" s="3" customFormat="1" x14ac:dyDescent="0.2">
      <c r="A54" s="761" t="s">
        <v>214</v>
      </c>
      <c r="B54" s="746">
        <f t="shared" ref="B54:N54" si="22">SUM(B52:B53)</f>
        <v>573471.35476775235</v>
      </c>
      <c r="C54" s="746">
        <f t="shared" si="22"/>
        <v>855346.74421906075</v>
      </c>
      <c r="D54" s="746">
        <f t="shared" si="22"/>
        <v>1435691.4867991009</v>
      </c>
      <c r="E54" s="746">
        <f t="shared" si="22"/>
        <v>1688826.4220246705</v>
      </c>
      <c r="F54" s="746">
        <f t="shared" si="22"/>
        <v>1646672.8574814047</v>
      </c>
      <c r="G54" s="746">
        <f t="shared" si="22"/>
        <v>1631382.8381454928</v>
      </c>
      <c r="H54" s="746">
        <f t="shared" si="22"/>
        <v>1610147.2345207939</v>
      </c>
      <c r="I54" s="746">
        <f t="shared" si="22"/>
        <v>1511297.0400413822</v>
      </c>
      <c r="J54" s="746">
        <f t="shared" si="22"/>
        <v>1286342.8263421874</v>
      </c>
      <c r="K54" s="746">
        <f t="shared" si="22"/>
        <v>1063030.3920161908</v>
      </c>
      <c r="L54" s="746">
        <f t="shared" si="22"/>
        <v>761720.76927366178</v>
      </c>
      <c r="M54" s="746">
        <f t="shared" si="22"/>
        <v>619542.21738757135</v>
      </c>
      <c r="N54" s="762">
        <f t="shared" si="22"/>
        <v>14683472.183019269</v>
      </c>
    </row>
    <row r="55" spans="1:16" x14ac:dyDescent="0.2">
      <c r="A55" s="768"/>
      <c r="B55" s="510"/>
      <c r="C55" s="510"/>
      <c r="D55" s="510"/>
      <c r="E55" s="510"/>
      <c r="F55" s="510"/>
      <c r="G55" s="510"/>
      <c r="H55" s="510"/>
      <c r="I55" s="510"/>
      <c r="J55" s="510"/>
      <c r="K55" s="510"/>
      <c r="L55" s="510"/>
      <c r="M55" s="510"/>
      <c r="N55" s="769"/>
    </row>
    <row r="56" spans="1:16" x14ac:dyDescent="0.2">
      <c r="A56" s="766" t="s">
        <v>179</v>
      </c>
      <c r="B56" s="113" t="s">
        <v>191</v>
      </c>
      <c r="C56" s="113" t="s">
        <v>192</v>
      </c>
      <c r="D56" s="113" t="s">
        <v>193</v>
      </c>
      <c r="E56" s="113" t="s">
        <v>194</v>
      </c>
      <c r="F56" s="113" t="s">
        <v>195</v>
      </c>
      <c r="G56" s="113" t="s">
        <v>85</v>
      </c>
      <c r="H56" s="113" t="s">
        <v>80</v>
      </c>
      <c r="I56" s="113" t="s">
        <v>81</v>
      </c>
      <c r="J56" s="113" t="s">
        <v>82</v>
      </c>
      <c r="K56" s="113" t="s">
        <v>83</v>
      </c>
      <c r="L56" s="113" t="s">
        <v>84</v>
      </c>
      <c r="M56" s="113" t="s">
        <v>196</v>
      </c>
      <c r="N56" s="767" t="s">
        <v>16</v>
      </c>
    </row>
    <row r="57" spans="1:16" x14ac:dyDescent="0.2">
      <c r="A57" s="757" t="s">
        <v>190</v>
      </c>
      <c r="B57" s="743">
        <f>B26</f>
        <v>0</v>
      </c>
      <c r="C57" s="743">
        <f t="shared" ref="C57:M58" si="23">C26</f>
        <v>0</v>
      </c>
      <c r="D57" s="743">
        <f t="shared" si="23"/>
        <v>0</v>
      </c>
      <c r="E57" s="743">
        <f t="shared" si="23"/>
        <v>0</v>
      </c>
      <c r="F57" s="743">
        <f t="shared" si="23"/>
        <v>0</v>
      </c>
      <c r="G57" s="743">
        <f t="shared" si="23"/>
        <v>0</v>
      </c>
      <c r="H57" s="743">
        <f t="shared" si="23"/>
        <v>0</v>
      </c>
      <c r="I57" s="743">
        <f t="shared" si="23"/>
        <v>0</v>
      </c>
      <c r="J57" s="743">
        <f t="shared" si="23"/>
        <v>0</v>
      </c>
      <c r="K57" s="743">
        <f t="shared" si="23"/>
        <v>0</v>
      </c>
      <c r="L57" s="743">
        <f t="shared" si="23"/>
        <v>0</v>
      </c>
      <c r="M57" s="743">
        <f t="shared" si="23"/>
        <v>0</v>
      </c>
      <c r="N57" s="758">
        <f t="shared" ref="N57:N58" si="24">SUM(B57:M57)</f>
        <v>0</v>
      </c>
    </row>
    <row r="58" spans="1:16" x14ac:dyDescent="0.2">
      <c r="A58" s="612" t="s">
        <v>204</v>
      </c>
      <c r="B58" s="747">
        <f>B27</f>
        <v>0</v>
      </c>
      <c r="C58" s="747">
        <f t="shared" si="23"/>
        <v>0</v>
      </c>
      <c r="D58" s="747">
        <f t="shared" si="23"/>
        <v>0</v>
      </c>
      <c r="E58" s="747">
        <f t="shared" si="23"/>
        <v>0</v>
      </c>
      <c r="F58" s="747">
        <f t="shared" si="23"/>
        <v>0</v>
      </c>
      <c r="G58" s="747">
        <f t="shared" si="23"/>
        <v>0</v>
      </c>
      <c r="H58" s="747">
        <f t="shared" si="23"/>
        <v>0</v>
      </c>
      <c r="I58" s="747">
        <f t="shared" si="23"/>
        <v>0</v>
      </c>
      <c r="J58" s="747">
        <f t="shared" si="23"/>
        <v>0</v>
      </c>
      <c r="K58" s="747">
        <f t="shared" si="23"/>
        <v>0</v>
      </c>
      <c r="L58" s="747">
        <f t="shared" si="23"/>
        <v>0</v>
      </c>
      <c r="M58" s="747">
        <f t="shared" si="23"/>
        <v>0</v>
      </c>
      <c r="N58" s="760">
        <f t="shared" si="24"/>
        <v>0</v>
      </c>
    </row>
    <row r="59" spans="1:16" x14ac:dyDescent="0.2">
      <c r="A59" s="770" t="s">
        <v>211</v>
      </c>
      <c r="B59" s="748">
        <f t="shared" ref="B59:N59" si="25">SUM(B57:B58)</f>
        <v>0</v>
      </c>
      <c r="C59" s="748">
        <f t="shared" si="25"/>
        <v>0</v>
      </c>
      <c r="D59" s="748">
        <f t="shared" si="25"/>
        <v>0</v>
      </c>
      <c r="E59" s="748">
        <f t="shared" si="25"/>
        <v>0</v>
      </c>
      <c r="F59" s="748">
        <f t="shared" si="25"/>
        <v>0</v>
      </c>
      <c r="G59" s="748">
        <f t="shared" si="25"/>
        <v>0</v>
      </c>
      <c r="H59" s="748">
        <f t="shared" si="25"/>
        <v>0</v>
      </c>
      <c r="I59" s="748">
        <f t="shared" si="25"/>
        <v>0</v>
      </c>
      <c r="J59" s="748">
        <f t="shared" si="25"/>
        <v>0</v>
      </c>
      <c r="K59" s="748">
        <f t="shared" si="25"/>
        <v>0</v>
      </c>
      <c r="L59" s="748">
        <f t="shared" si="25"/>
        <v>0</v>
      </c>
      <c r="M59" s="748">
        <f t="shared" si="25"/>
        <v>0</v>
      </c>
      <c r="N59" s="771">
        <f t="shared" si="25"/>
        <v>0</v>
      </c>
    </row>
    <row r="60" spans="1:16" x14ac:dyDescent="0.2">
      <c r="A60" s="768"/>
      <c r="B60" s="510"/>
      <c r="C60" s="510"/>
      <c r="D60" s="510"/>
      <c r="E60" s="510"/>
      <c r="F60" s="510"/>
      <c r="G60" s="510"/>
      <c r="H60" s="510"/>
      <c r="I60" s="510"/>
      <c r="J60" s="510"/>
      <c r="K60" s="510"/>
      <c r="L60" s="510"/>
      <c r="M60" s="510"/>
      <c r="N60" s="769"/>
    </row>
    <row r="61" spans="1:16" x14ac:dyDescent="0.2">
      <c r="A61" s="766" t="s">
        <v>215</v>
      </c>
      <c r="B61" s="113" t="s">
        <v>191</v>
      </c>
      <c r="C61" s="113" t="s">
        <v>192</v>
      </c>
      <c r="D61" s="113" t="s">
        <v>193</v>
      </c>
      <c r="E61" s="113" t="s">
        <v>194</v>
      </c>
      <c r="F61" s="113" t="s">
        <v>195</v>
      </c>
      <c r="G61" s="113" t="s">
        <v>85</v>
      </c>
      <c r="H61" s="113" t="s">
        <v>80</v>
      </c>
      <c r="I61" s="113" t="s">
        <v>81</v>
      </c>
      <c r="J61" s="113" t="s">
        <v>82</v>
      </c>
      <c r="K61" s="113" t="s">
        <v>83</v>
      </c>
      <c r="L61" s="113" t="s">
        <v>84</v>
      </c>
      <c r="M61" s="113" t="s">
        <v>196</v>
      </c>
      <c r="N61" s="767" t="s">
        <v>16</v>
      </c>
    </row>
    <row r="62" spans="1:16" x14ac:dyDescent="0.2">
      <c r="A62" s="757" t="s">
        <v>190</v>
      </c>
      <c r="B62" s="743">
        <f t="shared" ref="B62:M63" si="26">B57-B52</f>
        <v>-251442.25628073156</v>
      </c>
      <c r="C62" s="743">
        <f t="shared" si="26"/>
        <v>-542210.62065357622</v>
      </c>
      <c r="D62" s="743">
        <f t="shared" si="26"/>
        <v>-993491.3144887262</v>
      </c>
      <c r="E62" s="743">
        <f t="shared" si="26"/>
        <v>-1292370.6692057555</v>
      </c>
      <c r="F62" s="743">
        <f t="shared" si="26"/>
        <v>-1268519.8647386807</v>
      </c>
      <c r="G62" s="743">
        <f t="shared" si="26"/>
        <v>-1273490.9118128167</v>
      </c>
      <c r="H62" s="743">
        <f t="shared" si="26"/>
        <v>-1217514.3448944204</v>
      </c>
      <c r="I62" s="743">
        <f t="shared" si="26"/>
        <v>-1078261.6176661041</v>
      </c>
      <c r="J62" s="743">
        <f t="shared" si="26"/>
        <v>-829224.97648864053</v>
      </c>
      <c r="K62" s="743">
        <f t="shared" si="26"/>
        <v>-623442.79996104655</v>
      </c>
      <c r="L62" s="743">
        <f t="shared" si="26"/>
        <v>-355482.87689230772</v>
      </c>
      <c r="M62" s="743">
        <f t="shared" si="26"/>
        <v>-291896.80293646303</v>
      </c>
      <c r="N62" s="758">
        <f t="shared" ref="N62:N63" si="27">SUM(B62:M62)</f>
        <v>-10017349.056019269</v>
      </c>
    </row>
    <row r="63" spans="1:16" x14ac:dyDescent="0.2">
      <c r="A63" s="612" t="s">
        <v>204</v>
      </c>
      <c r="B63" s="747">
        <f t="shared" si="26"/>
        <v>-322029.09848702082</v>
      </c>
      <c r="C63" s="747">
        <f t="shared" si="26"/>
        <v>-313136.1235654846</v>
      </c>
      <c r="D63" s="747">
        <f t="shared" si="26"/>
        <v>-442200.17231037479</v>
      </c>
      <c r="E63" s="747">
        <f t="shared" si="26"/>
        <v>-396455.75281891495</v>
      </c>
      <c r="F63" s="747">
        <f t="shared" si="26"/>
        <v>-378152.99274272396</v>
      </c>
      <c r="G63" s="747">
        <f t="shared" si="26"/>
        <v>-357891.92633267603</v>
      </c>
      <c r="H63" s="747">
        <f t="shared" si="26"/>
        <v>-392632.88962637342</v>
      </c>
      <c r="I63" s="747">
        <f t="shared" si="26"/>
        <v>-433035.42237527802</v>
      </c>
      <c r="J63" s="747">
        <f t="shared" si="26"/>
        <v>-457117.84985354694</v>
      </c>
      <c r="K63" s="747">
        <f t="shared" si="26"/>
        <v>-439587.5920551442</v>
      </c>
      <c r="L63" s="747">
        <f t="shared" si="26"/>
        <v>-406237.892381354</v>
      </c>
      <c r="M63" s="747">
        <f t="shared" si="26"/>
        <v>-327645.41445110831</v>
      </c>
      <c r="N63" s="760">
        <f t="shared" si="27"/>
        <v>-4666123.1270000003</v>
      </c>
    </row>
    <row r="64" spans="1:16" ht="12" thickBot="1" x14ac:dyDescent="0.25">
      <c r="A64" s="772" t="s">
        <v>17</v>
      </c>
      <c r="B64" s="773">
        <f t="shared" ref="B64:N64" si="28">SUM(B62:B63)</f>
        <v>-573471.35476775235</v>
      </c>
      <c r="C64" s="773">
        <f t="shared" si="28"/>
        <v>-855346.74421906075</v>
      </c>
      <c r="D64" s="773">
        <f t="shared" si="28"/>
        <v>-1435691.4867991009</v>
      </c>
      <c r="E64" s="773">
        <f t="shared" si="28"/>
        <v>-1688826.4220246705</v>
      </c>
      <c r="F64" s="773">
        <f t="shared" si="28"/>
        <v>-1646672.8574814047</v>
      </c>
      <c r="G64" s="773">
        <f t="shared" si="28"/>
        <v>-1631382.8381454928</v>
      </c>
      <c r="H64" s="773">
        <f t="shared" si="28"/>
        <v>-1610147.2345207939</v>
      </c>
      <c r="I64" s="773">
        <f t="shared" si="28"/>
        <v>-1511297.0400413822</v>
      </c>
      <c r="J64" s="773">
        <f t="shared" si="28"/>
        <v>-1286342.8263421874</v>
      </c>
      <c r="K64" s="773">
        <f t="shared" si="28"/>
        <v>-1063030.3920161908</v>
      </c>
      <c r="L64" s="773">
        <f t="shared" si="28"/>
        <v>-761720.76927366178</v>
      </c>
      <c r="M64" s="773">
        <f t="shared" si="28"/>
        <v>-619542.21738757135</v>
      </c>
      <c r="N64" s="774">
        <f t="shared" si="28"/>
        <v>-14683472.183019269</v>
      </c>
      <c r="P64" s="749"/>
    </row>
    <row r="66" spans="1:14" ht="12" thickBot="1" x14ac:dyDescent="0.25"/>
    <row r="67" spans="1:14" ht="12" thickBot="1" x14ac:dyDescent="0.25">
      <c r="A67" s="751" t="s">
        <v>216</v>
      </c>
      <c r="B67" s="752">
        <f t="shared" ref="B67:N67" si="29">B39-B64</f>
        <v>76951.298815294052</v>
      </c>
      <c r="C67" s="752">
        <f t="shared" si="29"/>
        <v>249946.26210761617</v>
      </c>
      <c r="D67" s="752">
        <f t="shared" si="29"/>
        <v>183931.90818774607</v>
      </c>
      <c r="E67" s="752">
        <f t="shared" si="29"/>
        <v>64211.152621771209</v>
      </c>
      <c r="F67" s="752">
        <f t="shared" si="29"/>
        <v>20689.477923337603</v>
      </c>
      <c r="G67" s="752">
        <f t="shared" si="29"/>
        <v>10606.148606491974</v>
      </c>
      <c r="H67" s="752">
        <f t="shared" si="29"/>
        <v>-9397.5623799581081</v>
      </c>
      <c r="I67" s="752">
        <f t="shared" si="29"/>
        <v>-5725.3368961717933</v>
      </c>
      <c r="J67" s="752">
        <f t="shared" si="29"/>
        <v>-4219.3639836104121</v>
      </c>
      <c r="K67" s="752">
        <f t="shared" si="29"/>
        <v>-5619.618497522315</v>
      </c>
      <c r="L67" s="752">
        <f t="shared" si="29"/>
        <v>-11809.848618673277</v>
      </c>
      <c r="M67" s="752">
        <f t="shared" si="29"/>
        <v>-27023.467886320432</v>
      </c>
      <c r="N67" s="753">
        <f t="shared" si="29"/>
        <v>542541.05000000075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BC.Raw</vt:lpstr>
      <vt:lpstr>BC.Gross</vt:lpstr>
      <vt:lpstr>BC.Acre</vt:lpstr>
      <vt:lpstr>2 YEAR DATA</vt:lpstr>
      <vt:lpstr>Income Est</vt:lpstr>
      <vt:lpstr>Summary</vt:lpstr>
      <vt:lpstr>Sheet1</vt:lpstr>
      <vt:lpstr>Sheet2</vt:lpstr>
      <vt:lpstr>Sheet3</vt:lpstr>
      <vt:lpstr>Sheet4</vt:lpstr>
      <vt:lpstr>BC.Acre!Print_Area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2013-12-11T21:40:51Z</dcterms:modified>
</cp:coreProperties>
</file>